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3igpete\Documents\"/>
    </mc:Choice>
  </mc:AlternateContent>
  <xr:revisionPtr revIDLastSave="0" documentId="13_ncr:1_{4E2E6961-2CC7-48A4-9F78-E9E9F2939D49}" xr6:coauthVersionLast="47" xr6:coauthVersionMax="47" xr10:uidLastSave="{00000000-0000-0000-0000-000000000000}"/>
  <bookViews>
    <workbookView xWindow="16035" yWindow="7665" windowWidth="30915" windowHeight="15225" xr2:uid="{1399EEDD-0803-46A1-AEA1-579D890B46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G7" i="1" s="1"/>
  <c r="P7" i="1" s="1"/>
  <c r="R7" i="1" s="1"/>
  <c r="F7" i="1"/>
  <c r="H7" i="1" s="1"/>
  <c r="E8" i="1"/>
  <c r="G8" i="1" s="1"/>
  <c r="P8" i="1" s="1"/>
  <c r="R8" i="1" s="1"/>
  <c r="F8" i="1"/>
  <c r="H8" i="1" s="1"/>
  <c r="E9" i="1"/>
  <c r="G9" i="1" s="1"/>
  <c r="P9" i="1" s="1"/>
  <c r="R9" i="1" s="1"/>
  <c r="F9" i="1"/>
  <c r="H9" i="1" s="1"/>
  <c r="E10" i="1"/>
  <c r="G10" i="1" s="1"/>
  <c r="P10" i="1" s="1"/>
  <c r="R10" i="1" s="1"/>
  <c r="F10" i="1"/>
  <c r="H10" i="1" s="1"/>
  <c r="E11" i="1"/>
  <c r="G11" i="1" s="1"/>
  <c r="P11" i="1" s="1"/>
  <c r="R11" i="1" s="1"/>
  <c r="F11" i="1"/>
  <c r="H11" i="1" s="1"/>
  <c r="S11" i="1" s="1"/>
  <c r="E12" i="1"/>
  <c r="G12" i="1" s="1"/>
  <c r="P12" i="1" s="1"/>
  <c r="R12" i="1" s="1"/>
  <c r="F12" i="1"/>
  <c r="H12" i="1" s="1"/>
  <c r="S12" i="1" s="1"/>
  <c r="E13" i="1"/>
  <c r="G13" i="1" s="1"/>
  <c r="M13" i="1" s="1"/>
  <c r="F13" i="1"/>
  <c r="H13" i="1" s="1"/>
  <c r="S13" i="1" s="1"/>
  <c r="F6" i="1"/>
  <c r="H6" i="1" s="1"/>
  <c r="S6" i="1" s="1"/>
  <c r="E6" i="1"/>
  <c r="G6" i="1" s="1"/>
  <c r="M6" i="1" l="1"/>
  <c r="P6" i="1"/>
  <c r="R6" i="1" s="1"/>
  <c r="Q6" i="1"/>
  <c r="P13" i="1"/>
  <c r="Q13" i="1"/>
  <c r="M12" i="1"/>
  <c r="M11" i="1"/>
  <c r="M10" i="1"/>
  <c r="M9" i="1"/>
  <c r="M8" i="1"/>
  <c r="M7" i="1"/>
  <c r="S10" i="1"/>
  <c r="Q10" i="1"/>
  <c r="S9" i="1"/>
  <c r="Q9" i="1"/>
  <c r="S8" i="1"/>
  <c r="Q8" i="1"/>
  <c r="S7" i="1"/>
  <c r="Q7" i="1"/>
  <c r="Q12" i="1"/>
  <c r="Q11" i="1"/>
  <c r="R13" i="1"/>
</calcChain>
</file>

<file path=xl/sharedStrings.xml><?xml version="1.0" encoding="utf-8"?>
<sst xmlns="http://schemas.openxmlformats.org/spreadsheetml/2006/main" count="49" uniqueCount="34">
  <si>
    <t>STOCK</t>
  </si>
  <si>
    <t>EIBACH</t>
  </si>
  <si>
    <t>HKS</t>
  </si>
  <si>
    <t>RSR</t>
  </si>
  <si>
    <t>SWIFT</t>
  </si>
  <si>
    <t>TEIN</t>
  </si>
  <si>
    <t>H&amp;R</t>
  </si>
  <si>
    <t>?</t>
  </si>
  <si>
    <t>Ohlins R&amp;T</t>
  </si>
  <si>
    <t>Rear Sprung Mass</t>
  </si>
  <si>
    <t>Front Motion Ratio</t>
  </si>
  <si>
    <t>Rear Motion Ratio</t>
  </si>
  <si>
    <t>Front Sprung Mass</t>
  </si>
  <si>
    <t>Brand</t>
  </si>
  <si>
    <t>Unit</t>
  </si>
  <si>
    <t>Lbf/in</t>
  </si>
  <si>
    <t>Rear Spring Rate</t>
  </si>
  <si>
    <t>lbf/in</t>
  </si>
  <si>
    <t>Front Spring Rate</t>
  </si>
  <si>
    <t>kgf/mm</t>
  </si>
  <si>
    <t>N/m</t>
  </si>
  <si>
    <t>kg</t>
  </si>
  <si>
    <t>Hz</t>
  </si>
  <si>
    <t>Front Frequency</t>
  </si>
  <si>
    <t>Rear Frequency</t>
  </si>
  <si>
    <t>unitless</t>
  </si>
  <si>
    <t>Front Corner Rate (Spring+Tire)</t>
  </si>
  <si>
    <t>Rear Corner Rate (Spring+Tire)</t>
  </si>
  <si>
    <t>Effective Front/Rear Ratio</t>
  </si>
  <si>
    <t>Front Tire Radial Stiffness</t>
  </si>
  <si>
    <t>Rear Tire Radial Stiffness</t>
  </si>
  <si>
    <t>Notes:</t>
  </si>
  <si>
    <t>1e9 for infinite</t>
  </si>
  <si>
    <t>typical 1.5e5 (pass car) to 3e5 (runflat)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</si>
</sst>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1D1D1D"/>
      <name val="Calibri"/>
      <family val="2"/>
      <scheme val="minor"/>
    </font>
    <font>
      <sz val="11"/>
      <color rgb="FF1D1D1D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 style="medium">
        <color rgb="FFDFDFDF"/>
      </bottom>
      <diagonal/>
    </border>
    <border>
      <left style="medium">
        <color rgb="FFDFDFDF"/>
      </left>
      <right style="medium">
        <color rgb="FFDFDFD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FDFDF"/>
      </left>
      <right style="medium">
        <color rgb="FFDFDFDF"/>
      </right>
      <top/>
      <bottom style="medium">
        <color rgb="FFDFDFD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168" fontId="0" fillId="0" borderId="0" xfId="0" applyNumberFormat="1" applyFont="1"/>
    <xf numFmtId="0" fontId="2" fillId="2" borderId="4" xfId="0" applyFont="1" applyFill="1" applyBorder="1" applyAlignment="1">
      <alignment vertical="center" wrapText="1"/>
    </xf>
    <xf numFmtId="0" fontId="1" fillId="0" borderId="3" xfId="0" applyFont="1" applyBorder="1"/>
    <xf numFmtId="0" fontId="2" fillId="2" borderId="3" xfId="0" applyFont="1" applyFill="1" applyBorder="1" applyAlignment="1">
      <alignment vertical="center" wrapText="1"/>
    </xf>
    <xf numFmtId="2" fontId="3" fillId="3" borderId="1" xfId="0" applyNumberFormat="1" applyFont="1" applyFill="1" applyBorder="1" applyAlignment="1">
      <alignment vertical="center" wrapText="1"/>
    </xf>
    <xf numFmtId="1" fontId="3" fillId="3" borderId="1" xfId="0" applyNumberFormat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2" fontId="3" fillId="3" borderId="4" xfId="0" applyNumberFormat="1" applyFont="1" applyFill="1" applyBorder="1" applyAlignment="1">
      <alignment vertical="center" wrapText="1"/>
    </xf>
    <xf numFmtId="1" fontId="3" fillId="3" borderId="4" xfId="0" applyNumberFormat="1" applyFont="1" applyFill="1" applyBorder="1" applyAlignment="1">
      <alignment vertical="center" wrapText="1"/>
    </xf>
    <xf numFmtId="168" fontId="3" fillId="2" borderId="4" xfId="0" applyNumberFormat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1" fontId="3" fillId="3" borderId="2" xfId="0" applyNumberFormat="1" applyFont="1" applyFill="1" applyBorder="1" applyAlignment="1">
      <alignment vertical="center" wrapText="1"/>
    </xf>
    <xf numFmtId="11" fontId="3" fillId="3" borderId="2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E7379-40B8-45ED-828E-E599F8AE7D06}">
  <dimension ref="B4:S16"/>
  <sheetViews>
    <sheetView tabSelected="1" zoomScale="85" zoomScaleNormal="85" workbookViewId="0">
      <selection activeCell="N7" sqref="N7"/>
    </sheetView>
  </sheetViews>
  <sheetFormatPr defaultRowHeight="15" x14ac:dyDescent="0.25"/>
  <cols>
    <col min="2" max="8" width="18.7109375" customWidth="1"/>
    <col min="9" max="12" width="13.140625" customWidth="1"/>
    <col min="13" max="13" width="24.28515625" bestFit="1" customWidth="1"/>
    <col min="14" max="17" width="13.140625" customWidth="1"/>
    <col min="18" max="18" width="12" customWidth="1"/>
    <col min="19" max="19" width="11.140625" customWidth="1"/>
  </cols>
  <sheetData>
    <row r="4" spans="2:19" ht="45" x14ac:dyDescent="0.25">
      <c r="B4" s="7" t="s">
        <v>13</v>
      </c>
      <c r="C4" s="7" t="s">
        <v>18</v>
      </c>
      <c r="D4" s="7" t="s">
        <v>16</v>
      </c>
      <c r="E4" s="7" t="s">
        <v>18</v>
      </c>
      <c r="F4" s="7" t="s">
        <v>16</v>
      </c>
      <c r="G4" s="7" t="s">
        <v>18</v>
      </c>
      <c r="H4" s="7" t="s">
        <v>16</v>
      </c>
      <c r="I4" s="8" t="s">
        <v>12</v>
      </c>
      <c r="J4" s="8" t="s">
        <v>9</v>
      </c>
      <c r="K4" s="8" t="s">
        <v>10</v>
      </c>
      <c r="L4" s="8" t="s">
        <v>11</v>
      </c>
      <c r="M4" s="7" t="s">
        <v>28</v>
      </c>
      <c r="N4" s="8" t="s">
        <v>29</v>
      </c>
      <c r="O4" s="8" t="s">
        <v>30</v>
      </c>
      <c r="P4" s="8" t="s">
        <v>26</v>
      </c>
      <c r="Q4" s="8" t="s">
        <v>27</v>
      </c>
      <c r="R4" s="8" t="s">
        <v>23</v>
      </c>
      <c r="S4" s="8" t="s">
        <v>24</v>
      </c>
    </row>
    <row r="5" spans="2:19" x14ac:dyDescent="0.25">
      <c r="B5" s="8" t="s">
        <v>14</v>
      </c>
      <c r="C5" s="8" t="s">
        <v>15</v>
      </c>
      <c r="D5" s="8" t="s">
        <v>17</v>
      </c>
      <c r="E5" s="15" t="s">
        <v>19</v>
      </c>
      <c r="F5" s="15" t="s">
        <v>19</v>
      </c>
      <c r="G5" s="15" t="s">
        <v>20</v>
      </c>
      <c r="H5" s="15" t="s">
        <v>20</v>
      </c>
      <c r="I5" s="15" t="s">
        <v>21</v>
      </c>
      <c r="J5" s="15" t="s">
        <v>21</v>
      </c>
      <c r="K5" s="8" t="s">
        <v>25</v>
      </c>
      <c r="L5" s="8" t="s">
        <v>25</v>
      </c>
      <c r="M5" s="8" t="s">
        <v>25</v>
      </c>
      <c r="N5" s="15" t="s">
        <v>20</v>
      </c>
      <c r="O5" s="15" t="s">
        <v>20</v>
      </c>
      <c r="P5" s="15" t="s">
        <v>20</v>
      </c>
      <c r="Q5" s="15" t="s">
        <v>20</v>
      </c>
      <c r="R5" s="8" t="s">
        <v>22</v>
      </c>
      <c r="S5" s="8" t="s">
        <v>22</v>
      </c>
    </row>
    <row r="6" spans="2:19" ht="15.75" thickBot="1" x14ac:dyDescent="0.3">
      <c r="B6" s="6" t="s">
        <v>0</v>
      </c>
      <c r="C6" s="11">
        <v>168</v>
      </c>
      <c r="D6" s="11">
        <v>515</v>
      </c>
      <c r="E6" s="12">
        <f>C6*0.01785</f>
        <v>2.9988000000000001</v>
      </c>
      <c r="F6" s="12">
        <f>D6*0.01785</f>
        <v>9.1927500000000002</v>
      </c>
      <c r="G6" s="13">
        <f>E6*9.81*1000</f>
        <v>29418.228000000003</v>
      </c>
      <c r="H6" s="13">
        <f>F6*9.81*1000</f>
        <v>90180.877500000002</v>
      </c>
      <c r="I6" s="4">
        <v>350</v>
      </c>
      <c r="J6" s="4">
        <v>317</v>
      </c>
      <c r="K6" s="3">
        <v>0.85</v>
      </c>
      <c r="L6" s="3">
        <v>0.59</v>
      </c>
      <c r="M6" s="14">
        <f>G6*K6*K6/(H6*L6*L6)</f>
        <v>0.67707360065598832</v>
      </c>
      <c r="N6" s="17">
        <v>300000</v>
      </c>
      <c r="O6" s="17">
        <v>300000</v>
      </c>
      <c r="P6" s="16">
        <f>G6*K6*K6*N6/(G6*K6*K6+N6)</f>
        <v>19848.430294753613</v>
      </c>
      <c r="Q6" s="16">
        <f>H6*L6*L6*O6/(H6*L6*L6+O6)</f>
        <v>28418.278280081682</v>
      </c>
      <c r="R6" s="5">
        <f>SQRT(P6/I6)/(2*PI())</f>
        <v>1.198530782400707</v>
      </c>
      <c r="S6" s="5">
        <f>SQRT(H6*L6*L6/J6)/(2*PI())</f>
        <v>1.5837978191228312</v>
      </c>
    </row>
    <row r="7" spans="2:19" ht="15.75" thickBot="1" x14ac:dyDescent="0.3">
      <c r="B7" s="1" t="s">
        <v>1</v>
      </c>
      <c r="C7" s="2">
        <v>205</v>
      </c>
      <c r="D7" s="2">
        <v>705</v>
      </c>
      <c r="E7" s="9">
        <f t="shared" ref="E7:E13" si="0">C7*0.01785</f>
        <v>3.6592500000000001</v>
      </c>
      <c r="F7" s="9">
        <f t="shared" ref="F7:F13" si="1">D7*0.01785</f>
        <v>12.584250000000001</v>
      </c>
      <c r="G7" s="10">
        <f t="shared" ref="G7:G13" si="2">E7*9.81*1000</f>
        <v>35897.242500000008</v>
      </c>
      <c r="H7" s="10">
        <f t="shared" ref="H7:H13" si="3">F7*9.81*1000</f>
        <v>123451.49250000001</v>
      </c>
      <c r="I7" s="4">
        <v>350</v>
      </c>
      <c r="J7" s="4">
        <v>317</v>
      </c>
      <c r="K7" s="3">
        <v>0.85</v>
      </c>
      <c r="L7" s="3">
        <v>0.59</v>
      </c>
      <c r="M7" s="14">
        <f>G7*K7*K7/(H7*L7*L7)</f>
        <v>0.60352959632941539</v>
      </c>
      <c r="N7" s="17">
        <v>300000</v>
      </c>
      <c r="O7" s="17">
        <v>300000</v>
      </c>
      <c r="P7" s="16">
        <f>G7*K7*K7*N7/(G7*K7*K7+N7)</f>
        <v>23871.96595620966</v>
      </c>
      <c r="Q7" s="16">
        <f>H7*L7*L7*O7/(H7*L7*L7+O7)</f>
        <v>37589.028582995903</v>
      </c>
      <c r="R7" s="5">
        <f t="shared" ref="R7:R13" si="4">SQRT(P7/I7)/(2*PI())</f>
        <v>1.3144080271450704</v>
      </c>
      <c r="S7" s="5">
        <f>SQRT(H7*L7*L7/J7)/(2*PI())</f>
        <v>1.8530651333053447</v>
      </c>
    </row>
    <row r="8" spans="2:19" ht="15.75" thickBot="1" x14ac:dyDescent="0.3">
      <c r="B8" s="1" t="s">
        <v>2</v>
      </c>
      <c r="C8" s="2">
        <v>241</v>
      </c>
      <c r="D8" s="2">
        <v>666</v>
      </c>
      <c r="E8" s="9">
        <f t="shared" si="0"/>
        <v>4.30185</v>
      </c>
      <c r="F8" s="9">
        <f t="shared" si="1"/>
        <v>11.888100000000001</v>
      </c>
      <c r="G8" s="10">
        <f t="shared" si="2"/>
        <v>42201.148500000003</v>
      </c>
      <c r="H8" s="10">
        <f t="shared" si="3"/>
        <v>116622.26100000003</v>
      </c>
      <c r="I8" s="4">
        <v>350</v>
      </c>
      <c r="J8" s="4">
        <v>317</v>
      </c>
      <c r="K8" s="3">
        <v>0.85</v>
      </c>
      <c r="L8" s="3">
        <v>0.59</v>
      </c>
      <c r="M8" s="14">
        <f>G8*K8*K8/(H8*L8*L8)</f>
        <v>0.75106347370064674</v>
      </c>
      <c r="N8" s="17">
        <v>300000</v>
      </c>
      <c r="O8" s="17">
        <v>300000</v>
      </c>
      <c r="P8" s="16">
        <f>G8*K8*K8*N8/(G8*K8*K8+N8)</f>
        <v>27677.357286528317</v>
      </c>
      <c r="Q8" s="16">
        <f>H8*L8*L8*O8/(H8*L8*L8+O8)</f>
        <v>35757.481711417175</v>
      </c>
      <c r="R8" s="5">
        <f t="shared" si="4"/>
        <v>1.4152997159518976</v>
      </c>
      <c r="S8" s="5">
        <f>SQRT(H8*L8*L8/J8)/(2*PI())</f>
        <v>1.8010809829706755</v>
      </c>
    </row>
    <row r="9" spans="2:19" ht="15.75" thickBot="1" x14ac:dyDescent="0.3">
      <c r="B9" s="1" t="s">
        <v>3</v>
      </c>
      <c r="C9" s="2">
        <v>198</v>
      </c>
      <c r="D9" s="2">
        <v>683</v>
      </c>
      <c r="E9" s="9">
        <f t="shared" si="0"/>
        <v>3.5343000000000004</v>
      </c>
      <c r="F9" s="9">
        <f t="shared" si="1"/>
        <v>12.191550000000001</v>
      </c>
      <c r="G9" s="10">
        <f t="shared" si="2"/>
        <v>34671.483000000007</v>
      </c>
      <c r="H9" s="10">
        <f t="shared" si="3"/>
        <v>119599.10550000002</v>
      </c>
      <c r="I9" s="4">
        <v>350</v>
      </c>
      <c r="J9" s="4">
        <v>317</v>
      </c>
      <c r="K9" s="3">
        <v>0.85</v>
      </c>
      <c r="L9" s="3">
        <v>0.59</v>
      </c>
      <c r="M9" s="14">
        <f>G9*K9*K9/(H9*L9*L9)</f>
        <v>0.60169764919203739</v>
      </c>
      <c r="N9" s="17">
        <v>300000</v>
      </c>
      <c r="O9" s="17">
        <v>300000</v>
      </c>
      <c r="P9" s="16">
        <f>G9*K9*K9*N9/(G9*K9*K9+N9)</f>
        <v>23119.644836097283</v>
      </c>
      <c r="Q9" s="16">
        <f>H9*L9*L9*O9/(H9*L9*L9+O9)</f>
        <v>36558.982138991923</v>
      </c>
      <c r="R9" s="5">
        <f t="shared" si="4"/>
        <v>1.2935305452751724</v>
      </c>
      <c r="S9" s="5">
        <f>SQRT(H9*L9*L9/J9)/(2*PI())</f>
        <v>1.8239229077235661</v>
      </c>
    </row>
    <row r="10" spans="2:19" ht="15.75" thickBot="1" x14ac:dyDescent="0.3">
      <c r="B10" s="1" t="s">
        <v>4</v>
      </c>
      <c r="C10" s="2">
        <v>269</v>
      </c>
      <c r="D10" s="2">
        <v>672</v>
      </c>
      <c r="E10" s="9">
        <f t="shared" si="0"/>
        <v>4.8016500000000004</v>
      </c>
      <c r="F10" s="9">
        <f t="shared" si="1"/>
        <v>11.995200000000001</v>
      </c>
      <c r="G10" s="10">
        <f t="shared" si="2"/>
        <v>47104.186500000003</v>
      </c>
      <c r="H10" s="10">
        <f t="shared" si="3"/>
        <v>117672.91200000001</v>
      </c>
      <c r="I10" s="4">
        <v>350</v>
      </c>
      <c r="J10" s="4">
        <v>317</v>
      </c>
      <c r="K10" s="3">
        <v>0.85</v>
      </c>
      <c r="L10" s="3">
        <v>0.59</v>
      </c>
      <c r="M10" s="14">
        <f>G10*K10*K10/(H10*L10*L10)</f>
        <v>0.83083892491210776</v>
      </c>
      <c r="N10" s="17">
        <v>300000</v>
      </c>
      <c r="O10" s="17">
        <v>300000</v>
      </c>
      <c r="P10" s="16">
        <f>G10*K10*K10*N10/(G10*K10*K10+N10)</f>
        <v>30565.361233283053</v>
      </c>
      <c r="Q10" s="16">
        <f>H10*L10*L10*O10/(H10*L10*L10+O10)</f>
        <v>36040.920508938616</v>
      </c>
      <c r="R10" s="5">
        <f t="shared" si="4"/>
        <v>1.4873078696115591</v>
      </c>
      <c r="S10" s="5">
        <f>SQRT(H10*L10*L10/J10)/(2*PI())</f>
        <v>1.809175769747706</v>
      </c>
    </row>
    <row r="11" spans="2:19" ht="15.75" thickBot="1" x14ac:dyDescent="0.3">
      <c r="B11" s="1" t="s">
        <v>5</v>
      </c>
      <c r="C11" s="2">
        <v>202</v>
      </c>
      <c r="D11" s="2">
        <v>588</v>
      </c>
      <c r="E11" s="9">
        <f t="shared" si="0"/>
        <v>3.6057000000000001</v>
      </c>
      <c r="F11" s="9">
        <f t="shared" si="1"/>
        <v>10.495800000000001</v>
      </c>
      <c r="G11" s="10">
        <f t="shared" si="2"/>
        <v>35371.917000000001</v>
      </c>
      <c r="H11" s="10">
        <f t="shared" si="3"/>
        <v>102963.79800000001</v>
      </c>
      <c r="I11" s="4">
        <v>350</v>
      </c>
      <c r="J11" s="4">
        <v>317</v>
      </c>
      <c r="K11" s="3">
        <v>0.85</v>
      </c>
      <c r="L11" s="3">
        <v>0.59</v>
      </c>
      <c r="M11" s="14">
        <f>G11*K11*K11/(H11*L11*L11)</f>
        <v>0.71303011293572294</v>
      </c>
      <c r="N11" s="17">
        <v>300000</v>
      </c>
      <c r="O11" s="17">
        <v>300000</v>
      </c>
      <c r="P11" s="16">
        <f>G11*K11*K11*N11/(G11*K11*K11+N11)</f>
        <v>23550.043812663331</v>
      </c>
      <c r="Q11" s="16">
        <f>H11*L11*L11*O11/(H11*L11*L11+O11)</f>
        <v>32016.600340250214</v>
      </c>
      <c r="R11" s="5">
        <f t="shared" si="4"/>
        <v>1.3055153098429211</v>
      </c>
      <c r="S11" s="5">
        <f>SQRT(H11*L11*L11/J11)/(2*PI())</f>
        <v>1.692328970712234</v>
      </c>
    </row>
    <row r="12" spans="2:19" ht="15.75" thickBot="1" x14ac:dyDescent="0.3">
      <c r="B12" s="1" t="s">
        <v>6</v>
      </c>
      <c r="C12" s="2" t="s">
        <v>7</v>
      </c>
      <c r="D12" s="2" t="s">
        <v>7</v>
      </c>
      <c r="E12" s="9" t="e">
        <f t="shared" si="0"/>
        <v>#VALUE!</v>
      </c>
      <c r="F12" s="9" t="e">
        <f t="shared" si="1"/>
        <v>#VALUE!</v>
      </c>
      <c r="G12" s="10" t="e">
        <f t="shared" si="2"/>
        <v>#VALUE!</v>
      </c>
      <c r="H12" s="10" t="e">
        <f t="shared" si="3"/>
        <v>#VALUE!</v>
      </c>
      <c r="I12" s="4">
        <v>350</v>
      </c>
      <c r="J12" s="4">
        <v>317</v>
      </c>
      <c r="K12" s="3">
        <v>0.85</v>
      </c>
      <c r="L12" s="3">
        <v>0.59</v>
      </c>
      <c r="M12" s="14" t="e">
        <f>G12*K12*K12/(H12*L12*L12)</f>
        <v>#VALUE!</v>
      </c>
      <c r="N12" s="17">
        <v>300000</v>
      </c>
      <c r="O12" s="17">
        <v>300000</v>
      </c>
      <c r="P12" s="16" t="e">
        <f>G12*K12*K12*N12/(G12*K12*K12+N12)</f>
        <v>#VALUE!</v>
      </c>
      <c r="Q12" s="16" t="e">
        <f>H12*L12*L12*O12/(H12*L12*L12+O12)</f>
        <v>#VALUE!</v>
      </c>
      <c r="R12" s="5" t="e">
        <f t="shared" si="4"/>
        <v>#VALUE!</v>
      </c>
      <c r="S12" s="5" t="e">
        <f>SQRT(H12*L12*L12/J12)/(2*PI())</f>
        <v>#VALUE!</v>
      </c>
    </row>
    <row r="13" spans="2:19" ht="15.75" thickBot="1" x14ac:dyDescent="0.3">
      <c r="B13" s="1" t="s">
        <v>8</v>
      </c>
      <c r="C13" s="2">
        <v>514</v>
      </c>
      <c r="D13" s="2">
        <v>914</v>
      </c>
      <c r="E13" s="9">
        <f t="shared" si="0"/>
        <v>9.1749000000000009</v>
      </c>
      <c r="F13" s="9">
        <f t="shared" si="1"/>
        <v>16.314900000000002</v>
      </c>
      <c r="G13" s="10">
        <f t="shared" si="2"/>
        <v>90005.769000000015</v>
      </c>
      <c r="H13" s="10">
        <f t="shared" si="3"/>
        <v>160049.16900000002</v>
      </c>
      <c r="I13" s="4">
        <v>350</v>
      </c>
      <c r="J13" s="4">
        <v>317</v>
      </c>
      <c r="K13" s="3">
        <v>0.85</v>
      </c>
      <c r="L13" s="3">
        <v>0.59</v>
      </c>
      <c r="M13" s="14">
        <f>G13*K13*K13/(H13*L13*L13)</f>
        <v>1.1672147079142352</v>
      </c>
      <c r="N13" s="17">
        <v>300000</v>
      </c>
      <c r="O13" s="17">
        <v>300000</v>
      </c>
      <c r="P13" s="16">
        <f>G13*K13*K13*N13/(G13*K13*K13+N13)</f>
        <v>53444.360438812808</v>
      </c>
      <c r="Q13" s="16">
        <f>H13*L13*L13*O13/(H13*L13*L13+O13)</f>
        <v>46987.119618631688</v>
      </c>
      <c r="R13" s="5">
        <f t="shared" si="4"/>
        <v>1.9666951718679604</v>
      </c>
      <c r="S13" s="5">
        <f>SQRT(H13*L13*L13/J13)/(2*PI())</f>
        <v>2.1099357171077622</v>
      </c>
    </row>
    <row r="15" spans="2:19" x14ac:dyDescent="0.25">
      <c r="B15" s="18" t="s">
        <v>31</v>
      </c>
      <c r="N15" t="s">
        <v>33</v>
      </c>
    </row>
    <row r="16" spans="2:19" x14ac:dyDescent="0.25">
      <c r="N16" t="s">
        <v>32</v>
      </c>
    </row>
  </sheetData>
  <conditionalFormatting sqref="R6:S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6:M1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{9725DA37-799B-4BDC-AA3A-FC3434D84653}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25DA37-799B-4BDC-AA3A-FC3434D846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M6:M13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Nguyen</dc:creator>
  <cp:lastModifiedBy>Peter Nguyen</cp:lastModifiedBy>
  <dcterms:created xsi:type="dcterms:W3CDTF">2025-10-16T20:14:42Z</dcterms:created>
  <dcterms:modified xsi:type="dcterms:W3CDTF">2025-10-17T02:23:22Z</dcterms:modified>
</cp:coreProperties>
</file>