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8_{A4DE54B9-3041-41E7-B30F-980E3F47D812}" xr6:coauthVersionLast="47" xr6:coauthVersionMax="47" xr10:uidLastSave="{00000000-0000-0000-0000-000000000000}"/>
  <bookViews>
    <workbookView xWindow="6780" yWindow="4515" windowWidth="23790" windowHeight="22785" xr2:uid="{38C17285-2787-4E99-BB9B-28BA2211E9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1" l="1"/>
  <c r="I31" i="1"/>
  <c r="I64" i="1"/>
  <c r="I17" i="1"/>
  <c r="I49" i="1"/>
  <c r="I48" i="1"/>
  <c r="H58" i="1"/>
  <c r="G58" i="1"/>
  <c r="E58" i="1"/>
  <c r="I61" i="1"/>
  <c r="I62" i="1"/>
  <c r="I63" i="1"/>
  <c r="I65" i="1"/>
  <c r="I67" i="1"/>
  <c r="H69" i="1"/>
  <c r="H68" i="1"/>
  <c r="G69" i="1"/>
  <c r="G68" i="1"/>
  <c r="E69" i="1"/>
  <c r="E68" i="1"/>
  <c r="I68" i="1" s="1"/>
  <c r="H40" i="1"/>
  <c r="G40" i="1"/>
  <c r="F40" i="1"/>
  <c r="E40" i="1"/>
  <c r="I33" i="1"/>
  <c r="I32" i="1"/>
  <c r="I29" i="1"/>
  <c r="I54" i="1"/>
  <c r="I55" i="1"/>
  <c r="I56" i="1"/>
  <c r="I57" i="1"/>
  <c r="I43" i="1"/>
  <c r="I10" i="1"/>
  <c r="I11" i="1"/>
  <c r="I12" i="1"/>
  <c r="I13" i="1"/>
  <c r="I14" i="1"/>
  <c r="I15" i="1"/>
  <c r="I16" i="1"/>
  <c r="I18" i="1"/>
  <c r="I23" i="1"/>
  <c r="I24" i="1"/>
  <c r="I25" i="1"/>
  <c r="I26" i="1"/>
  <c r="I27" i="1"/>
  <c r="I28" i="1"/>
  <c r="I36" i="1"/>
  <c r="I37" i="1"/>
  <c r="I38" i="1"/>
  <c r="I39" i="1"/>
  <c r="I41" i="1"/>
  <c r="I42" i="1"/>
  <c r="I44" i="1"/>
  <c r="I45" i="1"/>
  <c r="I46" i="1"/>
  <c r="I47" i="1"/>
  <c r="I51" i="1"/>
  <c r="I52" i="1"/>
  <c r="I53" i="1"/>
  <c r="I9" i="1"/>
  <c r="H20" i="1"/>
  <c r="H19" i="1"/>
  <c r="H22" i="1"/>
  <c r="H21" i="1"/>
  <c r="I21" i="1" s="1"/>
  <c r="G22" i="1"/>
  <c r="G21" i="1"/>
  <c r="E22" i="1"/>
  <c r="E21" i="1"/>
  <c r="E20" i="1"/>
  <c r="E19" i="1"/>
  <c r="G20" i="1"/>
  <c r="G19" i="1"/>
  <c r="I22" i="1" l="1"/>
  <c r="I58" i="1"/>
  <c r="I40" i="1"/>
  <c r="I69" i="1"/>
  <c r="I19" i="1"/>
  <c r="I20" i="1"/>
</calcChain>
</file>

<file path=xl/sharedStrings.xml><?xml version="1.0" encoding="utf-8"?>
<sst xmlns="http://schemas.openxmlformats.org/spreadsheetml/2006/main" count="124" uniqueCount="96">
  <si>
    <t>Mfr</t>
  </si>
  <si>
    <t>Model</t>
  </si>
  <si>
    <t>OMP</t>
  </si>
  <si>
    <t>WRC-R XL</t>
  </si>
  <si>
    <t>WRC-R</t>
  </si>
  <si>
    <t>HTE-R</t>
  </si>
  <si>
    <t>HTE-R XL</t>
  </si>
  <si>
    <t>HTE-R 400</t>
  </si>
  <si>
    <t>n/a</t>
  </si>
  <si>
    <t>C-Seat Bottom External</t>
  </si>
  <si>
    <t>I-Halo External</t>
  </si>
  <si>
    <t>?</t>
  </si>
  <si>
    <t>Cobra</t>
  </si>
  <si>
    <t>Suzuka</t>
  </si>
  <si>
    <t>Suzuka GT (wide)</t>
  </si>
  <si>
    <t>https://www.supramkv.com/threads/aftermarket-seat-install-possibilities.2054/post-83230</t>
  </si>
  <si>
    <t>? (should be ok)</t>
  </si>
  <si>
    <t>(should be ok)</t>
  </si>
  <si>
    <t>Recaro</t>
  </si>
  <si>
    <t>Pro Racer SPG</t>
  </si>
  <si>
    <t>Pro Racer SPG XL</t>
  </si>
  <si>
    <t>Sparco</t>
  </si>
  <si>
    <t>Evo</t>
  </si>
  <si>
    <t>Evo 2</t>
  </si>
  <si>
    <t>Racetech</t>
  </si>
  <si>
    <t>4100WT</t>
  </si>
  <si>
    <t>4100WTHR</t>
  </si>
  <si>
    <t>4200WTHR</t>
  </si>
  <si>
    <t>Podium</t>
  </si>
  <si>
    <t>Sabelt</t>
  </si>
  <si>
    <t>GT-Pad XL</t>
  </si>
  <si>
    <t>GT-Spine Mshell/XLpad</t>
  </si>
  <si>
    <t>GT-Spine XLshell/XLpad</t>
  </si>
  <si>
    <t>Sekas</t>
  </si>
  <si>
    <t>F-Seat Thigh Internal</t>
  </si>
  <si>
    <t>Comp Spec Thick</t>
  </si>
  <si>
    <t>Comp Spec Thin</t>
  </si>
  <si>
    <t>Comp Spec None</t>
  </si>
  <si>
    <t>(all letters using OMP convention)</t>
  </si>
  <si>
    <t>Taurus XL (Max)</t>
  </si>
  <si>
    <t>Pole Position NextGen</t>
  </si>
  <si>
    <t>Taurus L</t>
  </si>
  <si>
    <t>Momo</t>
  </si>
  <si>
    <t>Daytona Evo</t>
  </si>
  <si>
    <t>Daytona Evo XL</t>
  </si>
  <si>
    <t>Daytona Evo XXL</t>
  </si>
  <si>
    <t>A-Shoulder External</t>
  </si>
  <si>
    <t>smaller is better</t>
  </si>
  <si>
    <t>larger is better</t>
  </si>
  <si>
    <t>Thigh-to-Shoulder diff</t>
  </si>
  <si>
    <t>Circuit QRT</t>
  </si>
  <si>
    <t>Circuit 2 QRT</t>
  </si>
  <si>
    <t>Ultra Carbon/QRT</t>
  </si>
  <si>
    <t>Evo XL QRT</t>
  </si>
  <si>
    <t>Evo L QRT</t>
  </si>
  <si>
    <t>4119WTHR</t>
  </si>
  <si>
    <t>Titan Max</t>
  </si>
  <si>
    <t>Tillett</t>
  </si>
  <si>
    <t>B9</t>
  </si>
  <si>
    <t>B10 XL edges ON</t>
  </si>
  <si>
    <t>B6 XL edges on</t>
  </si>
  <si>
    <t>Racequip</t>
  </si>
  <si>
    <t>Full Containment Large</t>
  </si>
  <si>
    <t>FIA Large</t>
  </si>
  <si>
    <t>FIA Xlarge</t>
  </si>
  <si>
    <t>Lesmo One XL</t>
  </si>
  <si>
    <t>https://www.supramkv.com/threads/best-race-seats.24399/page-2#post-447637</t>
  </si>
  <si>
    <t>https://www.supramkv.com/threads/best-race-seats.24399/page-2#post-448425</t>
  </si>
  <si>
    <t>https://www.supramkv.com/threads/yourownstupiditys-itasha-23-a90-mt-build-thread.26888/#post-422393</t>
  </si>
  <si>
    <t>Bvanorsdol (discord)</t>
  </si>
  <si>
    <t>GT3</t>
  </si>
  <si>
    <t>Xpad</t>
  </si>
  <si>
    <t>mikeyj (discord)</t>
  </si>
  <si>
    <t>QRT-R / K / C</t>
  </si>
  <si>
    <t>Imola GT (wide)</t>
  </si>
  <si>
    <t>https://www.supramkv.com/threads/teach-me-race-seats.19593/post-397616</t>
  </si>
  <si>
    <t>https://www.supramkv.com/threads/teach-me-race-seats.19593/page-5#post-442229</t>
  </si>
  <si>
    <t>https://www.supramkv.com/threads/what-did-you-do-to-your-supra-today.2074/page-1262#post-498192</t>
  </si>
  <si>
    <t>C1 edges on</t>
  </si>
  <si>
    <t>C1 XL edges on</t>
  </si>
  <si>
    <t>VERY low shoulder holes</t>
  </si>
  <si>
    <t>low shoulder holes</t>
  </si>
  <si>
    <t>Fitment notes</t>
  </si>
  <si>
    <t>Profi SPG (no halo)</t>
  </si>
  <si>
    <t>Profi SPG XL (no halo)</t>
  </si>
  <si>
    <t>feels like ass</t>
  </si>
  <si>
    <t>instant back pain</t>
  </si>
  <si>
    <t>Evo 3 (2-US)  typo?</t>
  </si>
  <si>
    <t>https://www.supramkv.com/threads/sparco-evo-xl-qrt.16581/#post-256493</t>
  </si>
  <si>
    <t>Scott Velez (FB)</t>
  </si>
  <si>
    <t>https://www.supramkv.com/threads/teach-me-race-seats.19593/page-6#post-548393</t>
  </si>
  <si>
    <t>benjamin hawrysko (facebook), Bossboss</t>
  </si>
  <si>
    <t>S</t>
  </si>
  <si>
    <t>Kirkey</t>
  </si>
  <si>
    <t>55 Series ProStreet 20 in</t>
  </si>
  <si>
    <t>https://www.supramkv.com/threads/seat-dimension-spreadsheet.34818/post-549414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</si>
</sst>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58942</xdr:colOff>
      <xdr:row>35</xdr:row>
      <xdr:rowOff>95250</xdr:rowOff>
    </xdr:from>
    <xdr:to>
      <xdr:col>27</xdr:col>
      <xdr:colOff>603552</xdr:colOff>
      <xdr:row>86</xdr:row>
      <xdr:rowOff>160264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D60D99C-0E2F-FD19-3694-E8117782A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89317" y="6762750"/>
          <a:ext cx="7974110" cy="978051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43</xdr:row>
      <xdr:rowOff>0</xdr:rowOff>
    </xdr:from>
    <xdr:to>
      <xdr:col>7</xdr:col>
      <xdr:colOff>304800</xdr:colOff>
      <xdr:row>44</xdr:row>
      <xdr:rowOff>114300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07BFE36C-427A-D554-B25F-7267F7883370}"/>
            </a:ext>
          </a:extLst>
        </xdr:cNvPr>
        <xdr:cNvSpPr>
          <a:spLocks noChangeAspect="1" noChangeArrowheads="1"/>
        </xdr:cNvSpPr>
      </xdr:nvSpPr>
      <xdr:spPr bwMode="auto">
        <a:xfrm>
          <a:off x="5534025" y="590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56</xdr:row>
      <xdr:rowOff>0</xdr:rowOff>
    </xdr:from>
    <xdr:to>
      <xdr:col>6</xdr:col>
      <xdr:colOff>304800</xdr:colOff>
      <xdr:row>57</xdr:row>
      <xdr:rowOff>114300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1D7B0F1A-A040-621B-AF23-242CDE2BC4C2}"/>
            </a:ext>
          </a:extLst>
        </xdr:cNvPr>
        <xdr:cNvSpPr>
          <a:spLocks noChangeAspect="1" noChangeArrowheads="1"/>
        </xdr:cNvSpPr>
      </xdr:nvSpPr>
      <xdr:spPr bwMode="auto">
        <a:xfrm>
          <a:off x="4162425" y="800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220758</xdr:colOff>
      <xdr:row>103</xdr:row>
      <xdr:rowOff>127747</xdr:rowOff>
    </xdr:from>
    <xdr:to>
      <xdr:col>54</xdr:col>
      <xdr:colOff>29138</xdr:colOff>
      <xdr:row>134</xdr:row>
      <xdr:rowOff>180976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9C41C86-771C-FF61-F31C-ED94C4F48C25}"/>
            </a:ext>
          </a:extLst>
        </xdr:cNvPr>
        <xdr:cNvGrpSpPr/>
      </xdr:nvGrpSpPr>
      <xdr:grpSpPr>
        <a:xfrm>
          <a:off x="29131934" y="19749247"/>
          <a:ext cx="8885145" cy="5958729"/>
          <a:chOff x="7250207" y="16125265"/>
          <a:chExt cx="7993156" cy="5958729"/>
        </a:xfrm>
      </xdr:grpSpPr>
      <xdr:pic>
        <xdr:nvPicPr>
          <xdr:cNvPr id="16" name="Picture 15" descr="SABELT-GT-PAD-SEAT-DIMENSIONS-IMAGE">
            <a:extLst>
              <a:ext uri="{FF2B5EF4-FFF2-40B4-BE49-F238E27FC236}">
                <a16:creationId xmlns:a16="http://schemas.microsoft.com/office/drawing/2014/main" id="{E59E8810-0BE0-4E06-E53B-78794849F0B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250207" y="16125265"/>
            <a:ext cx="7933204" cy="31527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7" name="Picture 16">
            <a:extLst>
              <a:ext uri="{FF2B5EF4-FFF2-40B4-BE49-F238E27FC236}">
                <a16:creationId xmlns:a16="http://schemas.microsoft.com/office/drawing/2014/main" id="{8B6EBEF0-812D-731C-A1D9-A791BC5763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261413" y="19083619"/>
            <a:ext cx="7981950" cy="3000375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1284796</xdr:colOff>
      <xdr:row>112</xdr:row>
      <xdr:rowOff>111199</xdr:rowOff>
    </xdr:from>
    <xdr:to>
      <xdr:col>16</xdr:col>
      <xdr:colOff>597807</xdr:colOff>
      <xdr:row>144</xdr:row>
      <xdr:rowOff>179554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9D657D16-B599-FD95-A44E-3D1248470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3414" y="18970699"/>
          <a:ext cx="8451408" cy="6164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363631</xdr:colOff>
      <xdr:row>119</xdr:row>
      <xdr:rowOff>159123</xdr:rowOff>
    </xdr:from>
    <xdr:to>
      <xdr:col>38</xdr:col>
      <xdr:colOff>204294</xdr:colOff>
      <xdr:row>153</xdr:row>
      <xdr:rowOff>140974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19698CB-ED2A-9204-F9DA-AD65337E4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595231" y="20352123"/>
          <a:ext cx="6546263" cy="6458851"/>
        </a:xfrm>
        <a:prstGeom prst="rect">
          <a:avLst/>
        </a:prstGeom>
      </xdr:spPr>
    </xdr:pic>
    <xdr:clientData/>
  </xdr:twoCellAnchor>
  <xdr:twoCellAnchor>
    <xdr:from>
      <xdr:col>16</xdr:col>
      <xdr:colOff>156883</xdr:colOff>
      <xdr:row>94</xdr:row>
      <xdr:rowOff>78441</xdr:rowOff>
    </xdr:from>
    <xdr:to>
      <xdr:col>27</xdr:col>
      <xdr:colOff>1</xdr:colOff>
      <xdr:row>159</xdr:row>
      <xdr:rowOff>100853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6572424-E0BB-D4DC-AD8A-79F42026E7CD}"/>
            </a:ext>
          </a:extLst>
        </xdr:cNvPr>
        <xdr:cNvGrpSpPr/>
      </xdr:nvGrpSpPr>
      <xdr:grpSpPr>
        <a:xfrm>
          <a:off x="15150354" y="17985441"/>
          <a:ext cx="6499412" cy="12404912"/>
          <a:chOff x="16707971" y="15508941"/>
          <a:chExt cx="6499412" cy="12404912"/>
        </a:xfrm>
      </xdr:grpSpPr>
      <xdr:pic>
        <xdr:nvPicPr>
          <xdr:cNvPr id="15" name="Picture 14">
            <a:extLst>
              <a:ext uri="{FF2B5EF4-FFF2-40B4-BE49-F238E27FC236}">
                <a16:creationId xmlns:a16="http://schemas.microsoft.com/office/drawing/2014/main" id="{820144FB-C298-967D-13A4-A54FF313294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30381" y="15508941"/>
            <a:ext cx="6432177" cy="644587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grpSp>
        <xdr:nvGrpSpPr>
          <xdr:cNvPr id="9" name="Group 8">
            <a:extLst>
              <a:ext uri="{FF2B5EF4-FFF2-40B4-BE49-F238E27FC236}">
                <a16:creationId xmlns:a16="http://schemas.microsoft.com/office/drawing/2014/main" id="{CE5B5E4C-AC8C-CF3E-FE32-ABDC2ACFFB1D}"/>
              </a:ext>
            </a:extLst>
          </xdr:cNvPr>
          <xdr:cNvGrpSpPr/>
        </xdr:nvGrpSpPr>
        <xdr:grpSpPr>
          <a:xfrm>
            <a:off x="16707971" y="21672175"/>
            <a:ext cx="6499412" cy="6241678"/>
            <a:chOff x="8382000" y="6062382"/>
            <a:chExt cx="10698068" cy="12294282"/>
          </a:xfrm>
        </xdr:grpSpPr>
        <xdr:pic>
          <xdr:nvPicPr>
            <xdr:cNvPr id="7" name="Picture 6">
              <a:extLst>
                <a:ext uri="{FF2B5EF4-FFF2-40B4-BE49-F238E27FC236}">
                  <a16:creationId xmlns:a16="http://schemas.microsoft.com/office/drawing/2014/main" id="{73CC82ED-4C26-3B05-687A-7FDD61848E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8393207" y="12135971"/>
              <a:ext cx="10669489" cy="6220693"/>
            </a:xfrm>
            <a:prstGeom prst="rect">
              <a:avLst/>
            </a:prstGeom>
          </xdr:spPr>
        </xdr:pic>
        <xdr:pic>
          <xdr:nvPicPr>
            <xdr:cNvPr id="8" name="Picture 7">
              <a:extLst>
                <a:ext uri="{FF2B5EF4-FFF2-40B4-BE49-F238E27FC236}">
                  <a16:creationId xmlns:a16="http://schemas.microsoft.com/office/drawing/2014/main" id="{65A21E39-6E5C-1B5D-CA55-CCCD0F5DDEC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382000" y="6062382"/>
              <a:ext cx="10698068" cy="6058746"/>
            </a:xfrm>
            <a:prstGeom prst="rect">
              <a:avLst/>
            </a:prstGeom>
          </xdr:spPr>
        </xdr:pic>
      </xdr:grpSp>
    </xdr:grpSp>
    <xdr:clientData/>
  </xdr:twoCellAnchor>
  <xdr:twoCellAnchor editAs="oneCell">
    <xdr:from>
      <xdr:col>31</xdr:col>
      <xdr:colOff>350745</xdr:colOff>
      <xdr:row>11</xdr:row>
      <xdr:rowOff>3443</xdr:rowOff>
    </xdr:from>
    <xdr:to>
      <xdr:col>56</xdr:col>
      <xdr:colOff>133767</xdr:colOff>
      <xdr:row>66</xdr:row>
      <xdr:rowOff>4905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512ABA3-2797-6B46-46AE-E982CE4E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978598" y="1908443"/>
          <a:ext cx="14910963" cy="10478962"/>
        </a:xfrm>
        <a:prstGeom prst="rect">
          <a:avLst/>
        </a:prstGeom>
      </xdr:spPr>
    </xdr:pic>
    <xdr:clientData/>
  </xdr:twoCellAnchor>
  <xdr:twoCellAnchor editAs="oneCell">
    <xdr:from>
      <xdr:col>2</xdr:col>
      <xdr:colOff>422465</xdr:colOff>
      <xdr:row>78</xdr:row>
      <xdr:rowOff>44502</xdr:rowOff>
    </xdr:from>
    <xdr:to>
      <xdr:col>10</xdr:col>
      <xdr:colOff>187645</xdr:colOff>
      <xdr:row>110</xdr:row>
      <xdr:rowOff>16774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36B6BF-1916-7F68-BA08-DC0EC57AB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47108" y="14141502"/>
          <a:ext cx="9902501" cy="6068272"/>
        </a:xfrm>
        <a:prstGeom prst="rect">
          <a:avLst/>
        </a:prstGeom>
      </xdr:spPr>
    </xdr:pic>
    <xdr:clientData/>
  </xdr:twoCellAnchor>
  <xdr:twoCellAnchor editAs="oneCell">
    <xdr:from>
      <xdr:col>12</xdr:col>
      <xdr:colOff>163886</xdr:colOff>
      <xdr:row>16</xdr:row>
      <xdr:rowOff>91049</xdr:rowOff>
    </xdr:from>
    <xdr:to>
      <xdr:col>25</xdr:col>
      <xdr:colOff>187698</xdr:colOff>
      <xdr:row>30</xdr:row>
      <xdr:rowOff>151224</xdr:rowOff>
    </xdr:to>
    <xdr:pic>
      <xdr:nvPicPr>
        <xdr:cNvPr id="6" name="Picture 5" descr="Cobra Imola Race Seat">
          <a:extLst>
            <a:ext uri="{FF2B5EF4-FFF2-40B4-BE49-F238E27FC236}">
              <a16:creationId xmlns:a16="http://schemas.microsoft.com/office/drawing/2014/main" id="{644F2B19-7BEB-20A4-5BDB-1F7B72879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36886" y="3139049"/>
          <a:ext cx="7890341" cy="272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268943</xdr:colOff>
      <xdr:row>1</xdr:row>
      <xdr:rowOff>89648</xdr:rowOff>
    </xdr:from>
    <xdr:to>
      <xdr:col>25</xdr:col>
      <xdr:colOff>245811</xdr:colOff>
      <xdr:row>15</xdr:row>
      <xdr:rowOff>149793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8AE530C-A672-469E-9135-AD5124118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841943" y="280148"/>
          <a:ext cx="7843397" cy="2727145"/>
        </a:xfrm>
        <a:prstGeom prst="rect">
          <a:avLst/>
        </a:prstGeom>
      </xdr:spPr>
    </xdr:pic>
    <xdr:clientData/>
  </xdr:twoCellAnchor>
  <xdr:twoCellAnchor>
    <xdr:from>
      <xdr:col>27</xdr:col>
      <xdr:colOff>586586</xdr:colOff>
      <xdr:row>65</xdr:row>
      <xdr:rowOff>147401</xdr:rowOff>
    </xdr:from>
    <xdr:to>
      <xdr:col>46</xdr:col>
      <xdr:colOff>77373</xdr:colOff>
      <xdr:row>109</xdr:row>
      <xdr:rowOff>77423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9911498E-47E7-58C0-655D-B3746E52EF07}"/>
            </a:ext>
          </a:extLst>
        </xdr:cNvPr>
        <xdr:cNvGrpSpPr/>
      </xdr:nvGrpSpPr>
      <xdr:grpSpPr>
        <a:xfrm>
          <a:off x="22236351" y="12529901"/>
          <a:ext cx="10988022" cy="8312022"/>
          <a:chOff x="22387121" y="12821254"/>
          <a:chExt cx="11006358" cy="8312022"/>
        </a:xfrm>
      </xdr:grpSpPr>
      <xdr:pic>
        <xdr:nvPicPr>
          <xdr:cNvPr id="14" name="Picture 13">
            <a:extLst>
              <a:ext uri="{FF2B5EF4-FFF2-40B4-BE49-F238E27FC236}">
                <a16:creationId xmlns:a16="http://schemas.microsoft.com/office/drawing/2014/main" id="{A02ADB74-0B07-959C-964D-FBFFD8CBE2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22387121" y="12821254"/>
            <a:ext cx="11006358" cy="7871066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:a16="http://schemas.microsoft.com/office/drawing/2014/main" id="{4459D656-7E8C-51E6-8ECC-E754CC6E130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790588" y="16269922"/>
            <a:ext cx="4837175" cy="486335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45</xdr:col>
      <xdr:colOff>22412</xdr:colOff>
      <xdr:row>86</xdr:row>
      <xdr:rowOff>55825</xdr:rowOff>
    </xdr:from>
    <xdr:to>
      <xdr:col>52</xdr:col>
      <xdr:colOff>596286</xdr:colOff>
      <xdr:row>102</xdr:row>
      <xdr:rowOff>110697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8DEE4D06-E7AD-01FB-9582-A57A3B07F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2564294" y="16438825"/>
          <a:ext cx="4809698" cy="3102872"/>
        </a:xfrm>
        <a:prstGeom prst="rect">
          <a:avLst/>
        </a:prstGeom>
      </xdr:spPr>
    </xdr:pic>
    <xdr:clientData/>
  </xdr:twoCellAnchor>
  <xdr:twoCellAnchor editAs="oneCell">
    <xdr:from>
      <xdr:col>45</xdr:col>
      <xdr:colOff>174812</xdr:colOff>
      <xdr:row>87</xdr:row>
      <xdr:rowOff>17725</xdr:rowOff>
    </xdr:from>
    <xdr:to>
      <xdr:col>53</xdr:col>
      <xdr:colOff>143568</xdr:colOff>
      <xdr:row>103</xdr:row>
      <xdr:rowOff>72597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BC5ED0FE-B905-4C0E-A719-35E94D94E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2716694" y="16591225"/>
          <a:ext cx="4809698" cy="31028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upramkv.com/threads/what-did-you-do-to-your-supra-today.2074/page-1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6D24E-FFD1-472A-95FB-0E2DF715C5DB}">
  <dimension ref="C6:L71"/>
  <sheetViews>
    <sheetView tabSelected="1" topLeftCell="A7" zoomScale="85" zoomScaleNormal="85" workbookViewId="0">
      <selection activeCell="I74" sqref="I73:I74"/>
    </sheetView>
  </sheetViews>
  <sheetFormatPr defaultRowHeight="15" x14ac:dyDescent="0.25"/>
  <cols>
    <col min="4" max="4" width="23" bestFit="1" customWidth="1"/>
    <col min="5" max="5" width="19.42578125" bestFit="1" customWidth="1"/>
    <col min="6" max="6" width="18" customWidth="1"/>
    <col min="7" max="8" width="22.28515625" bestFit="1" customWidth="1"/>
    <col min="9" max="9" width="21.85546875" bestFit="1" customWidth="1"/>
    <col min="10" max="10" width="16.140625" bestFit="1" customWidth="1"/>
  </cols>
  <sheetData>
    <row r="6" spans="3:11" x14ac:dyDescent="0.25">
      <c r="E6" s="3" t="s">
        <v>38</v>
      </c>
      <c r="F6" s="3"/>
      <c r="G6" s="3"/>
      <c r="H6" s="3"/>
    </row>
    <row r="7" spans="3:11" x14ac:dyDescent="0.25">
      <c r="C7" t="s">
        <v>0</v>
      </c>
      <c r="D7" t="s">
        <v>1</v>
      </c>
      <c r="E7" t="s">
        <v>46</v>
      </c>
      <c r="F7" t="s">
        <v>10</v>
      </c>
      <c r="G7" t="s">
        <v>9</v>
      </c>
      <c r="H7" t="s">
        <v>34</v>
      </c>
      <c r="I7" t="s">
        <v>49</v>
      </c>
      <c r="J7" t="s">
        <v>82</v>
      </c>
    </row>
    <row r="8" spans="3:11" x14ac:dyDescent="0.25">
      <c r="E8" t="s">
        <v>47</v>
      </c>
      <c r="F8" t="s">
        <v>47</v>
      </c>
      <c r="G8" t="s">
        <v>47</v>
      </c>
      <c r="H8" t="s">
        <v>48</v>
      </c>
      <c r="I8" t="s">
        <v>47</v>
      </c>
    </row>
    <row r="9" spans="3:11" x14ac:dyDescent="0.25">
      <c r="C9" t="s">
        <v>2</v>
      </c>
      <c r="D9" t="s">
        <v>4</v>
      </c>
      <c r="E9">
        <v>620</v>
      </c>
      <c r="F9" t="s">
        <v>8</v>
      </c>
      <c r="G9">
        <v>510</v>
      </c>
      <c r="H9">
        <v>390</v>
      </c>
      <c r="I9">
        <f t="shared" ref="I9:I30" si="0">E9-H9</f>
        <v>230</v>
      </c>
      <c r="J9" t="s">
        <v>75</v>
      </c>
    </row>
    <row r="10" spans="3:11" x14ac:dyDescent="0.25">
      <c r="D10" t="s">
        <v>3</v>
      </c>
      <c r="E10">
        <v>665</v>
      </c>
      <c r="F10" t="s">
        <v>8</v>
      </c>
      <c r="G10">
        <v>520</v>
      </c>
      <c r="H10">
        <v>415</v>
      </c>
      <c r="I10">
        <f t="shared" si="0"/>
        <v>250</v>
      </c>
      <c r="J10" t="s">
        <v>11</v>
      </c>
    </row>
    <row r="11" spans="3:11" x14ac:dyDescent="0.25">
      <c r="D11" t="s">
        <v>5</v>
      </c>
      <c r="E11">
        <v>560</v>
      </c>
      <c r="F11">
        <v>510</v>
      </c>
      <c r="G11">
        <v>515</v>
      </c>
      <c r="H11">
        <v>390</v>
      </c>
      <c r="I11">
        <f t="shared" si="0"/>
        <v>170</v>
      </c>
    </row>
    <row r="12" spans="3:11" x14ac:dyDescent="0.25">
      <c r="D12" t="s">
        <v>7</v>
      </c>
      <c r="E12">
        <v>560</v>
      </c>
      <c r="F12">
        <v>420</v>
      </c>
      <c r="G12">
        <v>515</v>
      </c>
      <c r="H12">
        <v>390</v>
      </c>
      <c r="I12">
        <f t="shared" si="0"/>
        <v>170</v>
      </c>
    </row>
    <row r="13" spans="3:11" x14ac:dyDescent="0.25">
      <c r="D13" s="1" t="s">
        <v>6</v>
      </c>
      <c r="E13">
        <v>580</v>
      </c>
      <c r="F13">
        <v>485</v>
      </c>
      <c r="G13">
        <v>530</v>
      </c>
      <c r="H13">
        <v>415</v>
      </c>
      <c r="I13">
        <f t="shared" si="0"/>
        <v>165</v>
      </c>
      <c r="J13" t="s">
        <v>69</v>
      </c>
    </row>
    <row r="14" spans="3:11" x14ac:dyDescent="0.25">
      <c r="I14">
        <f t="shared" si="0"/>
        <v>0</v>
      </c>
    </row>
    <row r="15" spans="3:11" x14ac:dyDescent="0.25">
      <c r="C15" t="s">
        <v>12</v>
      </c>
      <c r="D15" t="s">
        <v>13</v>
      </c>
      <c r="E15">
        <v>590</v>
      </c>
      <c r="F15" t="s">
        <v>8</v>
      </c>
      <c r="G15">
        <v>490</v>
      </c>
      <c r="H15">
        <v>350</v>
      </c>
      <c r="I15">
        <f t="shared" si="0"/>
        <v>240</v>
      </c>
      <c r="J15" t="s">
        <v>16</v>
      </c>
      <c r="K15" t="s">
        <v>17</v>
      </c>
    </row>
    <row r="16" spans="3:11" x14ac:dyDescent="0.25">
      <c r="D16" t="s">
        <v>14</v>
      </c>
      <c r="E16">
        <v>620</v>
      </c>
      <c r="F16" t="s">
        <v>8</v>
      </c>
      <c r="G16">
        <v>520</v>
      </c>
      <c r="H16">
        <v>380</v>
      </c>
      <c r="I16">
        <f t="shared" si="0"/>
        <v>240</v>
      </c>
      <c r="J16" t="s">
        <v>15</v>
      </c>
    </row>
    <row r="17" spans="3:12" x14ac:dyDescent="0.25">
      <c r="D17" t="s">
        <v>74</v>
      </c>
      <c r="E17">
        <v>620</v>
      </c>
      <c r="F17" t="s">
        <v>8</v>
      </c>
      <c r="G17">
        <v>505</v>
      </c>
      <c r="H17">
        <v>370</v>
      </c>
      <c r="I17">
        <f t="shared" si="0"/>
        <v>250</v>
      </c>
    </row>
    <row r="18" spans="3:12" x14ac:dyDescent="0.25">
      <c r="I18">
        <f t="shared" si="0"/>
        <v>0</v>
      </c>
    </row>
    <row r="19" spans="3:12" x14ac:dyDescent="0.25">
      <c r="C19" t="s">
        <v>18</v>
      </c>
      <c r="D19" t="s">
        <v>19</v>
      </c>
      <c r="E19">
        <f>22.6*25.4</f>
        <v>574.04</v>
      </c>
      <c r="F19" t="s">
        <v>11</v>
      </c>
      <c r="G19">
        <f>17.9*25.4</f>
        <v>454.65999999999991</v>
      </c>
      <c r="H19">
        <f>12.6*25.4</f>
        <v>320.03999999999996</v>
      </c>
      <c r="I19">
        <f t="shared" si="0"/>
        <v>254</v>
      </c>
    </row>
    <row r="20" spans="3:12" x14ac:dyDescent="0.25">
      <c r="D20" t="s">
        <v>20</v>
      </c>
      <c r="E20">
        <f>24*25.4</f>
        <v>609.59999999999991</v>
      </c>
      <c r="F20" t="s">
        <v>11</v>
      </c>
      <c r="G20">
        <f>19.3*25.4</f>
        <v>490.21999999999997</v>
      </c>
      <c r="H20">
        <f>14*25.4</f>
        <v>355.59999999999997</v>
      </c>
      <c r="I20">
        <f t="shared" si="0"/>
        <v>253.99999999999994</v>
      </c>
      <c r="J20" t="s">
        <v>76</v>
      </c>
    </row>
    <row r="21" spans="3:12" x14ac:dyDescent="0.25">
      <c r="D21" t="s">
        <v>83</v>
      </c>
      <c r="E21">
        <f>23.2*25.4</f>
        <v>589.28</v>
      </c>
      <c r="F21" t="s">
        <v>8</v>
      </c>
      <c r="G21">
        <f>18.5*25.4</f>
        <v>469.9</v>
      </c>
      <c r="H21">
        <f>13.4*25.4</f>
        <v>340.36</v>
      </c>
      <c r="I21">
        <f t="shared" si="0"/>
        <v>248.91999999999996</v>
      </c>
    </row>
    <row r="22" spans="3:12" x14ac:dyDescent="0.25">
      <c r="D22" t="s">
        <v>84</v>
      </c>
      <c r="E22">
        <f>22.8*25.4</f>
        <v>579.12</v>
      </c>
      <c r="F22" t="s">
        <v>8</v>
      </c>
      <c r="G22">
        <f>21.3*25.4</f>
        <v>541.02</v>
      </c>
      <c r="H22">
        <f>14.8*25.4</f>
        <v>375.92</v>
      </c>
      <c r="I22">
        <f t="shared" si="0"/>
        <v>203.2</v>
      </c>
    </row>
    <row r="23" spans="3:12" x14ac:dyDescent="0.25">
      <c r="D23" t="s">
        <v>40</v>
      </c>
      <c r="E23">
        <v>580</v>
      </c>
      <c r="F23" t="s">
        <v>8</v>
      </c>
      <c r="G23">
        <v>500</v>
      </c>
      <c r="H23">
        <v>385</v>
      </c>
      <c r="I23">
        <f t="shared" si="0"/>
        <v>195</v>
      </c>
      <c r="J23" s="2" t="s">
        <v>77</v>
      </c>
    </row>
    <row r="24" spans="3:12" x14ac:dyDescent="0.25">
      <c r="D24" t="s">
        <v>28</v>
      </c>
      <c r="I24">
        <f t="shared" si="0"/>
        <v>0</v>
      </c>
    </row>
    <row r="25" spans="3:12" x14ac:dyDescent="0.25">
      <c r="I25">
        <f t="shared" si="0"/>
        <v>0</v>
      </c>
    </row>
    <row r="26" spans="3:12" x14ac:dyDescent="0.25">
      <c r="C26" t="s">
        <v>21</v>
      </c>
      <c r="D26" t="s">
        <v>22</v>
      </c>
      <c r="E26">
        <v>610</v>
      </c>
      <c r="F26" t="s">
        <v>8</v>
      </c>
      <c r="G26">
        <v>520</v>
      </c>
      <c r="H26">
        <v>365</v>
      </c>
      <c r="I26">
        <f t="shared" si="0"/>
        <v>245</v>
      </c>
    </row>
    <row r="27" spans="3:12" x14ac:dyDescent="0.25">
      <c r="D27" t="s">
        <v>23</v>
      </c>
      <c r="E27">
        <v>590</v>
      </c>
      <c r="F27" t="s">
        <v>8</v>
      </c>
      <c r="G27">
        <v>535</v>
      </c>
      <c r="H27">
        <v>390</v>
      </c>
      <c r="I27">
        <f t="shared" si="0"/>
        <v>200</v>
      </c>
    </row>
    <row r="28" spans="3:12" x14ac:dyDescent="0.25">
      <c r="D28" t="s">
        <v>87</v>
      </c>
      <c r="E28">
        <v>645</v>
      </c>
      <c r="F28" t="s">
        <v>8</v>
      </c>
      <c r="G28">
        <v>570</v>
      </c>
      <c r="H28">
        <v>395</v>
      </c>
      <c r="I28">
        <f t="shared" si="0"/>
        <v>250</v>
      </c>
    </row>
    <row r="29" spans="3:12" x14ac:dyDescent="0.25">
      <c r="D29" t="s">
        <v>73</v>
      </c>
      <c r="E29">
        <v>560</v>
      </c>
      <c r="F29" t="s">
        <v>8</v>
      </c>
      <c r="G29">
        <v>490</v>
      </c>
      <c r="H29">
        <v>390</v>
      </c>
      <c r="I29">
        <f t="shared" si="0"/>
        <v>170</v>
      </c>
      <c r="J29" t="s">
        <v>66</v>
      </c>
    </row>
    <row r="30" spans="3:12" x14ac:dyDescent="0.25">
      <c r="D30" t="s">
        <v>54</v>
      </c>
      <c r="E30">
        <v>580</v>
      </c>
      <c r="F30" t="s">
        <v>8</v>
      </c>
      <c r="G30">
        <v>505</v>
      </c>
      <c r="H30">
        <v>435</v>
      </c>
      <c r="I30">
        <f t="shared" si="0"/>
        <v>145</v>
      </c>
      <c r="J30" t="s">
        <v>67</v>
      </c>
    </row>
    <row r="31" spans="3:12" x14ac:dyDescent="0.25">
      <c r="D31" s="1" t="s">
        <v>53</v>
      </c>
      <c r="E31">
        <v>615</v>
      </c>
      <c r="F31" t="s">
        <v>8</v>
      </c>
      <c r="G31">
        <v>560</v>
      </c>
      <c r="H31">
        <v>475</v>
      </c>
      <c r="I31">
        <f>E31-H31</f>
        <v>140</v>
      </c>
      <c r="J31" t="s">
        <v>68</v>
      </c>
      <c r="K31" t="s">
        <v>88</v>
      </c>
      <c r="L31" t="s">
        <v>89</v>
      </c>
    </row>
    <row r="32" spans="3:12" x14ac:dyDescent="0.25">
      <c r="D32" t="s">
        <v>50</v>
      </c>
      <c r="E32">
        <v>580</v>
      </c>
      <c r="F32">
        <v>510</v>
      </c>
      <c r="G32">
        <v>470</v>
      </c>
      <c r="H32">
        <v>340</v>
      </c>
      <c r="I32">
        <f>E32-H32</f>
        <v>240</v>
      </c>
    </row>
    <row r="33" spans="3:10" x14ac:dyDescent="0.25">
      <c r="D33" s="1" t="s">
        <v>51</v>
      </c>
      <c r="E33">
        <v>590</v>
      </c>
      <c r="F33">
        <v>540</v>
      </c>
      <c r="G33">
        <v>480</v>
      </c>
      <c r="H33">
        <v>370</v>
      </c>
      <c r="I33">
        <f>E33-H33</f>
        <v>220</v>
      </c>
    </row>
    <row r="34" spans="3:10" x14ac:dyDescent="0.25">
      <c r="D34" t="s">
        <v>52</v>
      </c>
      <c r="E34">
        <v>451</v>
      </c>
      <c r="F34" t="s">
        <v>8</v>
      </c>
    </row>
    <row r="36" spans="3:10" x14ac:dyDescent="0.25">
      <c r="I36">
        <f t="shared" ref="I36:I49" si="1">E36-H36</f>
        <v>0</v>
      </c>
    </row>
    <row r="37" spans="3:10" x14ac:dyDescent="0.25">
      <c r="C37" t="s">
        <v>24</v>
      </c>
      <c r="D37" t="s">
        <v>25</v>
      </c>
      <c r="E37">
        <v>640</v>
      </c>
      <c r="F37" t="s">
        <v>8</v>
      </c>
      <c r="G37">
        <v>510</v>
      </c>
      <c r="H37">
        <v>420</v>
      </c>
      <c r="I37">
        <f t="shared" si="1"/>
        <v>220</v>
      </c>
    </row>
    <row r="38" spans="3:10" x14ac:dyDescent="0.25">
      <c r="D38" t="s">
        <v>26</v>
      </c>
      <c r="E38">
        <v>640</v>
      </c>
      <c r="F38">
        <v>450</v>
      </c>
      <c r="G38">
        <v>510</v>
      </c>
      <c r="H38">
        <v>420</v>
      </c>
      <c r="I38">
        <f t="shared" si="1"/>
        <v>220</v>
      </c>
    </row>
    <row r="39" spans="3:10" x14ac:dyDescent="0.25">
      <c r="D39" t="s">
        <v>27</v>
      </c>
      <c r="E39">
        <v>640</v>
      </c>
      <c r="F39">
        <v>450</v>
      </c>
      <c r="G39">
        <v>510</v>
      </c>
      <c r="H39">
        <v>420</v>
      </c>
      <c r="I39">
        <f t="shared" si="1"/>
        <v>220</v>
      </c>
    </row>
    <row r="40" spans="3:10" x14ac:dyDescent="0.25">
      <c r="D40" t="s">
        <v>55</v>
      </c>
      <c r="E40">
        <f>24.4*25.4</f>
        <v>619.75999999999988</v>
      </c>
      <c r="F40">
        <f>19.3*25.4</f>
        <v>490.21999999999997</v>
      </c>
      <c r="G40">
        <f>19.7*25.4</f>
        <v>500.37999999999994</v>
      </c>
      <c r="H40">
        <f>16.1*25.4</f>
        <v>408.94</v>
      </c>
      <c r="I40">
        <f t="shared" si="1"/>
        <v>210.81999999999988</v>
      </c>
    </row>
    <row r="41" spans="3:10" x14ac:dyDescent="0.25">
      <c r="I41">
        <f t="shared" si="1"/>
        <v>0</v>
      </c>
    </row>
    <row r="42" spans="3:10" x14ac:dyDescent="0.25">
      <c r="C42" t="s">
        <v>29</v>
      </c>
      <c r="D42" t="s">
        <v>30</v>
      </c>
      <c r="E42">
        <v>670</v>
      </c>
      <c r="G42">
        <v>529</v>
      </c>
      <c r="H42">
        <v>395</v>
      </c>
      <c r="I42">
        <f t="shared" si="1"/>
        <v>275</v>
      </c>
    </row>
    <row r="43" spans="3:10" x14ac:dyDescent="0.25">
      <c r="D43" t="s">
        <v>41</v>
      </c>
      <c r="E43">
        <v>582</v>
      </c>
      <c r="G43">
        <v>481</v>
      </c>
      <c r="H43">
        <v>348</v>
      </c>
      <c r="I43">
        <f t="shared" si="1"/>
        <v>234</v>
      </c>
    </row>
    <row r="44" spans="3:10" x14ac:dyDescent="0.25">
      <c r="D44" s="1" t="s">
        <v>39</v>
      </c>
      <c r="E44">
        <v>588</v>
      </c>
      <c r="F44">
        <v>500</v>
      </c>
      <c r="G44">
        <v>519</v>
      </c>
      <c r="H44">
        <v>393</v>
      </c>
      <c r="I44">
        <f t="shared" si="1"/>
        <v>195</v>
      </c>
      <c r="J44" t="s">
        <v>90</v>
      </c>
    </row>
    <row r="45" spans="3:10" x14ac:dyDescent="0.25">
      <c r="D45" t="s">
        <v>31</v>
      </c>
      <c r="E45">
        <v>583</v>
      </c>
      <c r="G45">
        <v>471</v>
      </c>
      <c r="H45">
        <v>345</v>
      </c>
      <c r="I45">
        <f t="shared" si="1"/>
        <v>238</v>
      </c>
    </row>
    <row r="46" spans="3:10" x14ac:dyDescent="0.25">
      <c r="D46" t="s">
        <v>32</v>
      </c>
      <c r="E46">
        <v>627</v>
      </c>
      <c r="G46">
        <v>513</v>
      </c>
      <c r="H46">
        <v>380</v>
      </c>
      <c r="I46">
        <f t="shared" si="1"/>
        <v>247</v>
      </c>
    </row>
    <row r="47" spans="3:10" x14ac:dyDescent="0.25">
      <c r="D47" s="1" t="s">
        <v>56</v>
      </c>
      <c r="E47">
        <v>606</v>
      </c>
      <c r="F47" t="s">
        <v>8</v>
      </c>
      <c r="G47">
        <v>506</v>
      </c>
      <c r="H47">
        <v>367</v>
      </c>
      <c r="I47">
        <f t="shared" si="1"/>
        <v>239</v>
      </c>
    </row>
    <row r="48" spans="3:10" x14ac:dyDescent="0.25">
      <c r="D48" t="s">
        <v>70</v>
      </c>
      <c r="E48">
        <v>592</v>
      </c>
      <c r="F48" t="s">
        <v>8</v>
      </c>
      <c r="G48">
        <v>539</v>
      </c>
      <c r="H48">
        <v>386</v>
      </c>
      <c r="I48">
        <f t="shared" si="1"/>
        <v>206</v>
      </c>
      <c r="J48" t="s">
        <v>72</v>
      </c>
    </row>
    <row r="49" spans="3:10" x14ac:dyDescent="0.25">
      <c r="D49" t="s">
        <v>71</v>
      </c>
      <c r="E49">
        <v>600</v>
      </c>
      <c r="G49" t="s">
        <v>92</v>
      </c>
      <c r="H49">
        <v>368</v>
      </c>
      <c r="I49">
        <f t="shared" si="1"/>
        <v>232</v>
      </c>
      <c r="J49" t="s">
        <v>91</v>
      </c>
    </row>
    <row r="51" spans="3:10" x14ac:dyDescent="0.25">
      <c r="C51" t="s">
        <v>33</v>
      </c>
      <c r="D51" t="s">
        <v>35</v>
      </c>
      <c r="E51">
        <v>590</v>
      </c>
      <c r="F51">
        <v>534</v>
      </c>
      <c r="G51">
        <v>463</v>
      </c>
      <c r="H51">
        <v>317</v>
      </c>
      <c r="I51">
        <f t="shared" ref="I51:I57" si="2">E51-H51</f>
        <v>273</v>
      </c>
    </row>
    <row r="52" spans="3:10" x14ac:dyDescent="0.25">
      <c r="D52" t="s">
        <v>36</v>
      </c>
      <c r="E52">
        <v>590</v>
      </c>
      <c r="F52">
        <v>534</v>
      </c>
      <c r="G52">
        <v>463</v>
      </c>
      <c r="H52">
        <v>349</v>
      </c>
      <c r="I52">
        <f t="shared" si="2"/>
        <v>241</v>
      </c>
    </row>
    <row r="53" spans="3:10" x14ac:dyDescent="0.25">
      <c r="D53" t="s">
        <v>37</v>
      </c>
      <c r="E53">
        <v>590</v>
      </c>
      <c r="F53">
        <v>534</v>
      </c>
      <c r="G53">
        <v>463</v>
      </c>
      <c r="H53">
        <v>400</v>
      </c>
      <c r="I53">
        <f t="shared" si="2"/>
        <v>190</v>
      </c>
    </row>
    <row r="54" spans="3:10" x14ac:dyDescent="0.25">
      <c r="I54">
        <f t="shared" si="2"/>
        <v>0</v>
      </c>
    </row>
    <row r="55" spans="3:10" x14ac:dyDescent="0.25">
      <c r="C55" t="s">
        <v>42</v>
      </c>
      <c r="D55" t="s">
        <v>43</v>
      </c>
      <c r="E55">
        <v>580</v>
      </c>
      <c r="F55">
        <v>415</v>
      </c>
      <c r="G55">
        <v>460</v>
      </c>
      <c r="H55">
        <v>395</v>
      </c>
      <c r="I55">
        <f t="shared" si="2"/>
        <v>185</v>
      </c>
    </row>
    <row r="56" spans="3:10" x14ac:dyDescent="0.25">
      <c r="D56" t="s">
        <v>44</v>
      </c>
      <c r="E56">
        <v>600</v>
      </c>
      <c r="F56">
        <v>465</v>
      </c>
      <c r="G56">
        <v>480</v>
      </c>
      <c r="H56">
        <v>415</v>
      </c>
      <c r="I56">
        <f t="shared" si="2"/>
        <v>185</v>
      </c>
      <c r="J56" t="s">
        <v>86</v>
      </c>
    </row>
    <row r="57" spans="3:10" x14ac:dyDescent="0.25">
      <c r="D57" t="s">
        <v>45</v>
      </c>
      <c r="E57">
        <v>550</v>
      </c>
      <c r="F57">
        <v>475</v>
      </c>
      <c r="G57">
        <v>505</v>
      </c>
      <c r="H57">
        <v>435</v>
      </c>
      <c r="I57">
        <f t="shared" si="2"/>
        <v>115</v>
      </c>
    </row>
    <row r="58" spans="3:10" x14ac:dyDescent="0.25">
      <c r="D58" t="s">
        <v>65</v>
      </c>
      <c r="E58">
        <f>23.625*25.4</f>
        <v>600.07499999999993</v>
      </c>
      <c r="G58">
        <f>15.375*25.4</f>
        <v>390.52499999999998</v>
      </c>
      <c r="H58">
        <f>16.5*25.4</f>
        <v>419.09999999999997</v>
      </c>
      <c r="I58">
        <f t="shared" ref="I58" si="3">E58-H58</f>
        <v>180.97499999999997</v>
      </c>
    </row>
    <row r="61" spans="3:10" x14ac:dyDescent="0.25">
      <c r="C61" t="s">
        <v>57</v>
      </c>
      <c r="D61" t="s">
        <v>59</v>
      </c>
      <c r="E61">
        <v>460</v>
      </c>
      <c r="F61" t="s">
        <v>8</v>
      </c>
      <c r="G61">
        <v>450</v>
      </c>
      <c r="H61">
        <v>375</v>
      </c>
      <c r="I61">
        <f t="shared" ref="I61:I69" si="4">E61-H61</f>
        <v>85</v>
      </c>
      <c r="J61" t="s">
        <v>80</v>
      </c>
    </row>
    <row r="62" spans="3:10" x14ac:dyDescent="0.25">
      <c r="D62" t="s">
        <v>58</v>
      </c>
      <c r="E62">
        <v>445</v>
      </c>
      <c r="G62">
        <v>430</v>
      </c>
      <c r="H62">
        <v>365</v>
      </c>
      <c r="I62">
        <f t="shared" si="4"/>
        <v>80</v>
      </c>
    </row>
    <row r="63" spans="3:10" x14ac:dyDescent="0.25">
      <c r="D63" t="s">
        <v>60</v>
      </c>
      <c r="E63">
        <v>455</v>
      </c>
      <c r="G63">
        <v>470</v>
      </c>
      <c r="H63">
        <v>370</v>
      </c>
      <c r="I63">
        <f t="shared" si="4"/>
        <v>85</v>
      </c>
    </row>
    <row r="64" spans="3:10" x14ac:dyDescent="0.25">
      <c r="D64" t="s">
        <v>78</v>
      </c>
      <c r="E64">
        <v>430</v>
      </c>
      <c r="F64">
        <v>435</v>
      </c>
      <c r="G64">
        <v>440</v>
      </c>
      <c r="H64">
        <v>345</v>
      </c>
      <c r="I64">
        <f t="shared" si="4"/>
        <v>85</v>
      </c>
      <c r="J64" t="s">
        <v>81</v>
      </c>
    </row>
    <row r="65" spans="3:10" x14ac:dyDescent="0.25">
      <c r="D65" t="s">
        <v>79</v>
      </c>
      <c r="E65">
        <v>460</v>
      </c>
      <c r="F65">
        <v>435</v>
      </c>
      <c r="G65">
        <v>470</v>
      </c>
      <c r="H65">
        <v>375</v>
      </c>
      <c r="I65">
        <f t="shared" si="4"/>
        <v>85</v>
      </c>
      <c r="J65" t="s">
        <v>81</v>
      </c>
    </row>
    <row r="67" spans="3:10" x14ac:dyDescent="0.25">
      <c r="C67" t="s">
        <v>61</v>
      </c>
      <c r="D67" t="s">
        <v>62</v>
      </c>
      <c r="E67">
        <v>625</v>
      </c>
      <c r="F67" t="s">
        <v>11</v>
      </c>
      <c r="G67">
        <v>520</v>
      </c>
      <c r="H67">
        <v>405</v>
      </c>
      <c r="I67">
        <f t="shared" si="4"/>
        <v>220</v>
      </c>
      <c r="J67" t="s">
        <v>85</v>
      </c>
    </row>
    <row r="68" spans="3:10" x14ac:dyDescent="0.25">
      <c r="D68" t="s">
        <v>63</v>
      </c>
      <c r="E68">
        <f>24*25.4</f>
        <v>609.59999999999991</v>
      </c>
      <c r="F68" t="s">
        <v>8</v>
      </c>
      <c r="G68">
        <f>21*25.4</f>
        <v>533.4</v>
      </c>
      <c r="H68">
        <f>16*25.4</f>
        <v>406.4</v>
      </c>
      <c r="I68">
        <f t="shared" si="4"/>
        <v>203.19999999999993</v>
      </c>
    </row>
    <row r="69" spans="3:10" x14ac:dyDescent="0.25">
      <c r="D69" t="s">
        <v>64</v>
      </c>
      <c r="E69">
        <f>25.5*25.4</f>
        <v>647.69999999999993</v>
      </c>
      <c r="F69" t="s">
        <v>8</v>
      </c>
      <c r="G69">
        <f>22.5*25.4</f>
        <v>571.5</v>
      </c>
      <c r="H69">
        <f>17*25.4</f>
        <v>431.79999999999995</v>
      </c>
      <c r="I69">
        <f t="shared" si="4"/>
        <v>215.89999999999998</v>
      </c>
    </row>
    <row r="71" spans="3:10" x14ac:dyDescent="0.25">
      <c r="C71" t="s">
        <v>93</v>
      </c>
      <c r="D71" t="s">
        <v>94</v>
      </c>
      <c r="E71">
        <v>546</v>
      </c>
      <c r="F71" t="s">
        <v>8</v>
      </c>
      <c r="G71">
        <v>546</v>
      </c>
      <c r="H71">
        <v>508</v>
      </c>
      <c r="J71" t="s">
        <v>95</v>
      </c>
    </row>
  </sheetData>
  <mergeCells count="1">
    <mergeCell ref="E6:H6"/>
  </mergeCells>
  <conditionalFormatting sqref="E61:E64 E55:E57 E51:E53 E67 E9:E49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61:E69 E9:E58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:F69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1:F57 F9:F49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1:G64 G51:G57 G9:G49 G67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1:G69 G9:G57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61:H64 H51:H53 H55:H57 H9:H49 H6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1:H68 H9:H5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I58 I61:I69 I9:I49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{4DF6881F-1DD7-4D91-B976-889676B41F5D}</x14:id>
        </ext>
      </extLst>
    </cfRule>
  </conditionalFormatting>
  <conditionalFormatting sqref="F7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9:E71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:G71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9:H7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J23" r:id="rId1" location="post-498192" xr:uid="{1E012B83-6A74-4018-80DF-759290FC5BB6}"/>
  </hyperlinks>
  <pageMargins left="0.7" right="0.7" top="0.75" bottom="0.75" header="0.3" footer="0.3"/>
  <pageSetup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F6881F-1DD7-4D91-B976-889676B41F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I51:I58 I61:I69 I9:I49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2025-11-09T19:57:53Z</dcterms:created>
  <dcterms:modified xsi:type="dcterms:W3CDTF">2026-02-19T18:00:52Z</dcterms:modified>
</cp:coreProperties>
</file>