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13_ncr:1_{50E105B8-D8E8-4DC4-8DE0-095A5BDB4F07}" xr6:coauthVersionLast="47" xr6:coauthVersionMax="47" xr10:uidLastSave="{00000000-0000-0000-0000-000000000000}"/>
  <bookViews>
    <workbookView xWindow="4200" yWindow="5355" windowWidth="33630" windowHeight="21330" xr2:uid="{A29AFD59-1498-4FB7-9A92-697C2D99149E}"/>
  </bookViews>
  <sheets>
    <sheet name="Downforce" sheetId="1" r:id="rId1"/>
    <sheet name="Screenshots" sheetId="3" r:id="rId2"/>
    <sheet name="Fulcrum1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55" i="1" l="1"/>
  <c r="AK55" i="1"/>
  <c r="AJ55" i="1"/>
  <c r="AI55" i="1"/>
  <c r="AG55" i="1"/>
  <c r="AF55" i="1"/>
  <c r="AE55" i="1"/>
  <c r="AD55" i="1"/>
  <c r="AC55" i="1"/>
  <c r="AA55" i="1"/>
  <c r="Z55" i="1"/>
  <c r="AL55" i="1" s="1"/>
  <c r="L55" i="1"/>
  <c r="V55" i="1" s="1"/>
  <c r="D55" i="1"/>
  <c r="F31" i="4"/>
  <c r="G31" i="4" s="1"/>
  <c r="G30" i="4"/>
  <c r="F30" i="4"/>
  <c r="F29" i="4"/>
  <c r="G29" i="4" s="1"/>
  <c r="F28" i="4"/>
  <c r="G28" i="4" s="1"/>
  <c r="G27" i="4"/>
  <c r="F27" i="4"/>
  <c r="F26" i="4"/>
  <c r="G26" i="4" s="1"/>
  <c r="G25" i="4"/>
  <c r="F25" i="4"/>
  <c r="F24" i="4"/>
  <c r="G24" i="4" s="1"/>
  <c r="F23" i="4"/>
  <c r="G23" i="4" s="1"/>
  <c r="F22" i="4"/>
  <c r="G22" i="4" s="1"/>
  <c r="F21" i="4"/>
  <c r="G21" i="4" s="1"/>
  <c r="G20" i="4"/>
  <c r="F20" i="4"/>
  <c r="F19" i="4"/>
  <c r="G19" i="4" s="1"/>
  <c r="G18" i="4"/>
  <c r="F18" i="4"/>
  <c r="G17" i="4"/>
  <c r="F17" i="4"/>
  <c r="D52" i="1"/>
  <c r="Z52" i="1" s="1"/>
  <c r="AC46" i="1"/>
  <c r="AD46" i="1"/>
  <c r="AE46" i="1"/>
  <c r="AF46" i="1"/>
  <c r="AG46" i="1"/>
  <c r="AH46" i="1"/>
  <c r="AI46" i="1"/>
  <c r="AJ46" i="1"/>
  <c r="AK46" i="1"/>
  <c r="AL46" i="1"/>
  <c r="AM46" i="1"/>
  <c r="AC47" i="1"/>
  <c r="AD47" i="1"/>
  <c r="AE47" i="1"/>
  <c r="AF47" i="1"/>
  <c r="AI47" i="1"/>
  <c r="AJ47" i="1"/>
  <c r="AK47" i="1"/>
  <c r="AL47" i="1"/>
  <c r="AM47" i="1"/>
  <c r="AC48" i="1"/>
  <c r="AD48" i="1"/>
  <c r="AE48" i="1"/>
  <c r="AF48" i="1"/>
  <c r="AG48" i="1"/>
  <c r="AH48" i="1"/>
  <c r="AI48" i="1"/>
  <c r="AJ48" i="1"/>
  <c r="AK48" i="1"/>
  <c r="AL48" i="1"/>
  <c r="AM48" i="1"/>
  <c r="AC25" i="1"/>
  <c r="AD25" i="1"/>
  <c r="AE25" i="1"/>
  <c r="AF25" i="1"/>
  <c r="AG25" i="1"/>
  <c r="AI25" i="1"/>
  <c r="AJ25" i="1"/>
  <c r="AK25" i="1"/>
  <c r="AL25" i="1"/>
  <c r="AM25" i="1"/>
  <c r="AC26" i="1"/>
  <c r="AD26" i="1"/>
  <c r="AE26" i="1"/>
  <c r="AF26" i="1"/>
  <c r="AG26" i="1"/>
  <c r="AI26" i="1"/>
  <c r="AJ26" i="1"/>
  <c r="AK26" i="1"/>
  <c r="AL26" i="1"/>
  <c r="AM26" i="1"/>
  <c r="AC27" i="1"/>
  <c r="AD27" i="1"/>
  <c r="AE27" i="1"/>
  <c r="AF27" i="1"/>
  <c r="AG27" i="1"/>
  <c r="AI27" i="1"/>
  <c r="AJ27" i="1"/>
  <c r="AK27" i="1"/>
  <c r="AL27" i="1"/>
  <c r="AM27" i="1"/>
  <c r="AC28" i="1"/>
  <c r="AD28" i="1"/>
  <c r="AE28" i="1"/>
  <c r="AF28" i="1"/>
  <c r="AG28" i="1"/>
  <c r="AI28" i="1"/>
  <c r="AJ28" i="1"/>
  <c r="AK28" i="1"/>
  <c r="AL28" i="1"/>
  <c r="AM28" i="1"/>
  <c r="AC49" i="1"/>
  <c r="AD49" i="1"/>
  <c r="AE49" i="1"/>
  <c r="AF49" i="1"/>
  <c r="AG49" i="1"/>
  <c r="AH49" i="1"/>
  <c r="AI49" i="1"/>
  <c r="AJ49" i="1"/>
  <c r="AK49" i="1"/>
  <c r="AL49" i="1"/>
  <c r="AM49" i="1"/>
  <c r="AC50" i="1"/>
  <c r="AD50" i="1"/>
  <c r="AE50" i="1"/>
  <c r="AF50" i="1"/>
  <c r="AI50" i="1"/>
  <c r="AJ50" i="1"/>
  <c r="AK50" i="1"/>
  <c r="AL50" i="1"/>
  <c r="AM50" i="1"/>
  <c r="AC51" i="1"/>
  <c r="AD51" i="1"/>
  <c r="AE51" i="1"/>
  <c r="AF51" i="1"/>
  <c r="AG51" i="1"/>
  <c r="AH51" i="1"/>
  <c r="AI51" i="1"/>
  <c r="AJ51" i="1"/>
  <c r="AK51" i="1"/>
  <c r="AL51" i="1"/>
  <c r="AM51" i="1"/>
  <c r="AC52" i="1"/>
  <c r="AE52" i="1"/>
  <c r="AG52" i="1"/>
  <c r="AI52" i="1"/>
  <c r="AJ52" i="1"/>
  <c r="AL52" i="1"/>
  <c r="AC53" i="1"/>
  <c r="AE53" i="1"/>
  <c r="AG53" i="1"/>
  <c r="AI53" i="1"/>
  <c r="AJ53" i="1"/>
  <c r="AL53" i="1"/>
  <c r="AC56" i="1"/>
  <c r="AD56" i="1"/>
  <c r="AE56" i="1"/>
  <c r="AF56" i="1"/>
  <c r="AG56" i="1"/>
  <c r="AH56" i="1"/>
  <c r="AI56" i="1"/>
  <c r="AJ56" i="1"/>
  <c r="AK56" i="1"/>
  <c r="AL56" i="1"/>
  <c r="AM56" i="1"/>
  <c r="AC57" i="1"/>
  <c r="AD57" i="1"/>
  <c r="AE57" i="1"/>
  <c r="AF57" i="1"/>
  <c r="AG57" i="1"/>
  <c r="AH57" i="1"/>
  <c r="AI57" i="1"/>
  <c r="AJ57" i="1"/>
  <c r="AK57" i="1"/>
  <c r="AL57" i="1"/>
  <c r="AM57" i="1"/>
  <c r="AC58" i="1"/>
  <c r="AD58" i="1"/>
  <c r="AE58" i="1"/>
  <c r="AF58" i="1"/>
  <c r="AG58" i="1"/>
  <c r="AH58" i="1"/>
  <c r="AI58" i="1"/>
  <c r="AJ58" i="1"/>
  <c r="AK58" i="1"/>
  <c r="AL58" i="1"/>
  <c r="AM58" i="1"/>
  <c r="AC59" i="1"/>
  <c r="AD59" i="1"/>
  <c r="AE59" i="1"/>
  <c r="AF59" i="1"/>
  <c r="AG59" i="1"/>
  <c r="AH59" i="1"/>
  <c r="AI59" i="1"/>
  <c r="AJ59" i="1"/>
  <c r="AK59" i="1"/>
  <c r="AL59" i="1"/>
  <c r="AM59" i="1"/>
  <c r="AC60" i="1"/>
  <c r="AD60" i="1"/>
  <c r="AE60" i="1"/>
  <c r="AF60" i="1"/>
  <c r="AG60" i="1"/>
  <c r="AH60" i="1"/>
  <c r="AI60" i="1"/>
  <c r="AJ60" i="1"/>
  <c r="AK60" i="1"/>
  <c r="AL60" i="1"/>
  <c r="AM60" i="1"/>
  <c r="AC61" i="1"/>
  <c r="AD61" i="1"/>
  <c r="AE61" i="1"/>
  <c r="AF61" i="1"/>
  <c r="AG61" i="1"/>
  <c r="AH61" i="1"/>
  <c r="AI61" i="1"/>
  <c r="AJ61" i="1"/>
  <c r="AK61" i="1"/>
  <c r="AL61" i="1"/>
  <c r="AM61" i="1"/>
  <c r="AC62" i="1"/>
  <c r="AD62" i="1"/>
  <c r="AE62" i="1"/>
  <c r="AF62" i="1"/>
  <c r="AG62" i="1"/>
  <c r="AH62" i="1"/>
  <c r="AI62" i="1"/>
  <c r="AJ62" i="1"/>
  <c r="AK62" i="1"/>
  <c r="AL62" i="1"/>
  <c r="AM62" i="1"/>
  <c r="Z48" i="1"/>
  <c r="AA48" i="1"/>
  <c r="Z25" i="1"/>
  <c r="AA25" i="1"/>
  <c r="Z26" i="1"/>
  <c r="AA26" i="1"/>
  <c r="Z27" i="1"/>
  <c r="AA27" i="1"/>
  <c r="Z28" i="1"/>
  <c r="AA28" i="1"/>
  <c r="Z49" i="1"/>
  <c r="AA49" i="1"/>
  <c r="Z50" i="1"/>
  <c r="AA50" i="1"/>
  <c r="Z51" i="1"/>
  <c r="AA51" i="1"/>
  <c r="AA52" i="1"/>
  <c r="AA53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D53" i="1"/>
  <c r="Z53" i="1" s="1"/>
  <c r="L47" i="1"/>
  <c r="V47" i="1" s="1"/>
  <c r="L25" i="1"/>
  <c r="V25" i="1" s="1"/>
  <c r="L26" i="1"/>
  <c r="V26" i="1" s="1"/>
  <c r="Z47" i="1"/>
  <c r="AA47" i="1"/>
  <c r="E72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L27" i="1"/>
  <c r="V27" i="1" s="1"/>
  <c r="L28" i="1"/>
  <c r="V28" i="1" s="1"/>
  <c r="V34" i="1"/>
  <c r="Z44" i="1"/>
  <c r="AA44" i="1"/>
  <c r="Z45" i="1"/>
  <c r="AA45" i="1"/>
  <c r="Z46" i="1"/>
  <c r="AA46" i="1"/>
  <c r="AA9" i="1"/>
  <c r="AA10" i="1"/>
  <c r="AA11" i="1"/>
  <c r="AA12" i="1"/>
  <c r="Z13" i="1"/>
  <c r="AA13" i="1"/>
  <c r="Z14" i="1"/>
  <c r="AA14" i="1"/>
  <c r="AE42" i="1"/>
  <c r="AF42" i="1"/>
  <c r="AG42" i="1"/>
  <c r="AI42" i="1"/>
  <c r="AJ42" i="1"/>
  <c r="AK42" i="1"/>
  <c r="AL42" i="1"/>
  <c r="AE44" i="1"/>
  <c r="AF44" i="1"/>
  <c r="AG44" i="1"/>
  <c r="AH44" i="1"/>
  <c r="AI44" i="1"/>
  <c r="AJ44" i="1"/>
  <c r="AK44" i="1"/>
  <c r="AL44" i="1"/>
  <c r="AM44" i="1"/>
  <c r="AF45" i="1"/>
  <c r="AG45" i="1"/>
  <c r="AJ45" i="1"/>
  <c r="AK45" i="1"/>
  <c r="AL45" i="1"/>
  <c r="AM45" i="1"/>
  <c r="AE9" i="1"/>
  <c r="AG9" i="1"/>
  <c r="AI9" i="1"/>
  <c r="AJ9" i="1"/>
  <c r="AK9" i="1"/>
  <c r="AM9" i="1"/>
  <c r="AE10" i="1"/>
  <c r="AG10" i="1"/>
  <c r="AI10" i="1"/>
  <c r="AJ10" i="1"/>
  <c r="AK10" i="1"/>
  <c r="AM10" i="1"/>
  <c r="AE11" i="1"/>
  <c r="AG11" i="1"/>
  <c r="AI11" i="1"/>
  <c r="AJ11" i="1"/>
  <c r="AK11" i="1"/>
  <c r="AM11" i="1"/>
  <c r="AE12" i="1"/>
  <c r="AG12" i="1"/>
  <c r="AI12" i="1"/>
  <c r="AJ12" i="1"/>
  <c r="AK12" i="1"/>
  <c r="AM12" i="1"/>
  <c r="AE13" i="1"/>
  <c r="AG13" i="1"/>
  <c r="AI13" i="1"/>
  <c r="AJ13" i="1"/>
  <c r="AK13" i="1"/>
  <c r="AM13" i="1"/>
  <c r="AE14" i="1"/>
  <c r="AG14" i="1"/>
  <c r="AI14" i="1"/>
  <c r="AJ14" i="1"/>
  <c r="AK14" i="1"/>
  <c r="AM14" i="1"/>
  <c r="AE63" i="1"/>
  <c r="AF63" i="1"/>
  <c r="AG63" i="1"/>
  <c r="AH63" i="1"/>
  <c r="AI63" i="1"/>
  <c r="AJ63" i="1"/>
  <c r="AK63" i="1"/>
  <c r="AL63" i="1"/>
  <c r="AM63" i="1"/>
  <c r="AE64" i="1"/>
  <c r="AF64" i="1"/>
  <c r="AG64" i="1"/>
  <c r="AH64" i="1"/>
  <c r="AI64" i="1"/>
  <c r="AJ64" i="1"/>
  <c r="AK64" i="1"/>
  <c r="AL64" i="1"/>
  <c r="AM64" i="1"/>
  <c r="AE65" i="1"/>
  <c r="AF65" i="1"/>
  <c r="AG65" i="1"/>
  <c r="AH65" i="1"/>
  <c r="AI65" i="1"/>
  <c r="AJ65" i="1"/>
  <c r="AK65" i="1"/>
  <c r="AL65" i="1"/>
  <c r="AM65" i="1"/>
  <c r="AE69" i="1"/>
  <c r="AF69" i="1"/>
  <c r="AG69" i="1"/>
  <c r="AH69" i="1"/>
  <c r="AI69" i="1"/>
  <c r="AJ69" i="1"/>
  <c r="AK69" i="1"/>
  <c r="AL69" i="1"/>
  <c r="AM69" i="1"/>
  <c r="AE70" i="1"/>
  <c r="AF70" i="1"/>
  <c r="AG70" i="1"/>
  <c r="AH70" i="1"/>
  <c r="AI70" i="1"/>
  <c r="AJ70" i="1"/>
  <c r="AK70" i="1"/>
  <c r="AL70" i="1"/>
  <c r="AM70" i="1"/>
  <c r="AD44" i="1"/>
  <c r="AD45" i="1"/>
  <c r="AD9" i="1"/>
  <c r="AD10" i="1"/>
  <c r="AD11" i="1"/>
  <c r="AD12" i="1"/>
  <c r="AD13" i="1"/>
  <c r="AD14" i="1"/>
  <c r="AD63" i="1"/>
  <c r="AD64" i="1"/>
  <c r="AD65" i="1"/>
  <c r="AD69" i="1"/>
  <c r="AD70" i="1"/>
  <c r="L14" i="1"/>
  <c r="V14" i="1" s="1"/>
  <c r="L13" i="1"/>
  <c r="V13" i="1" s="1"/>
  <c r="D9" i="1"/>
  <c r="Z9" i="1" s="1"/>
  <c r="D10" i="1"/>
  <c r="Z10" i="1" s="1"/>
  <c r="D11" i="1"/>
  <c r="Z11" i="1" s="1"/>
  <c r="D12" i="1"/>
  <c r="Z12" i="1" s="1"/>
  <c r="L9" i="1"/>
  <c r="V9" i="1" s="1"/>
  <c r="L10" i="1"/>
  <c r="V10" i="1" s="1"/>
  <c r="V46" i="1"/>
  <c r="L12" i="1"/>
  <c r="V12" i="1" s="1"/>
  <c r="L11" i="1"/>
  <c r="V11" i="1" s="1"/>
  <c r="AL3" i="1"/>
  <c r="V4" i="1"/>
  <c r="V5" i="1"/>
  <c r="V6" i="1"/>
  <c r="V7" i="1"/>
  <c r="V29" i="1"/>
  <c r="V30" i="1"/>
  <c r="V31" i="1"/>
  <c r="V32" i="1"/>
  <c r="V33" i="1"/>
  <c r="V35" i="1"/>
  <c r="V19" i="1"/>
  <c r="V22" i="1"/>
  <c r="V36" i="1"/>
  <c r="V37" i="1"/>
  <c r="V39" i="1"/>
  <c r="V40" i="1"/>
  <c r="V41" i="1"/>
  <c r="V42" i="1"/>
  <c r="V44" i="1"/>
  <c r="AB4" i="1"/>
  <c r="AC4" i="1"/>
  <c r="AD4" i="1"/>
  <c r="AE4" i="1"/>
  <c r="AF4" i="1"/>
  <c r="AG4" i="1"/>
  <c r="AH4" i="1"/>
  <c r="AI4" i="1"/>
  <c r="AJ4" i="1"/>
  <c r="AK4" i="1"/>
  <c r="AM4" i="1"/>
  <c r="AC5" i="1"/>
  <c r="AE5" i="1"/>
  <c r="AI5" i="1"/>
  <c r="AJ5" i="1"/>
  <c r="AC6" i="1"/>
  <c r="AE6" i="1"/>
  <c r="AG6" i="1"/>
  <c r="AI6" i="1"/>
  <c r="AJ6" i="1"/>
  <c r="AB7" i="1"/>
  <c r="AC7" i="1"/>
  <c r="AD7" i="1"/>
  <c r="AE7" i="1"/>
  <c r="AF7" i="1"/>
  <c r="AG7" i="1"/>
  <c r="AI7" i="1"/>
  <c r="AJ7" i="1"/>
  <c r="AK7" i="1"/>
  <c r="AM7" i="1"/>
  <c r="AB29" i="1"/>
  <c r="AC29" i="1"/>
  <c r="AD29" i="1"/>
  <c r="AE29" i="1"/>
  <c r="AF29" i="1"/>
  <c r="AG29" i="1"/>
  <c r="AH29" i="1"/>
  <c r="AI29" i="1"/>
  <c r="AJ29" i="1"/>
  <c r="AK29" i="1"/>
  <c r="AM29" i="1"/>
  <c r="AB30" i="1"/>
  <c r="AC30" i="1"/>
  <c r="AE30" i="1"/>
  <c r="AF30" i="1"/>
  <c r="AG30" i="1"/>
  <c r="AI30" i="1"/>
  <c r="AJ30" i="1"/>
  <c r="AK30" i="1"/>
  <c r="AB31" i="1"/>
  <c r="AC31" i="1"/>
  <c r="AE31" i="1"/>
  <c r="AG31" i="1"/>
  <c r="AI31" i="1"/>
  <c r="AJ31" i="1"/>
  <c r="AK31" i="1"/>
  <c r="AM31" i="1"/>
  <c r="AB32" i="1"/>
  <c r="AC32" i="1"/>
  <c r="AE32" i="1"/>
  <c r="AG32" i="1"/>
  <c r="AI32" i="1"/>
  <c r="AJ32" i="1"/>
  <c r="AK32" i="1"/>
  <c r="AB33" i="1"/>
  <c r="AC33" i="1"/>
  <c r="AE33" i="1"/>
  <c r="AG33" i="1"/>
  <c r="AI33" i="1"/>
  <c r="AJ33" i="1"/>
  <c r="AK33" i="1"/>
  <c r="AB34" i="1"/>
  <c r="AB35" i="1"/>
  <c r="AC35" i="1"/>
  <c r="AD35" i="1"/>
  <c r="AE35" i="1"/>
  <c r="AF35" i="1"/>
  <c r="AG35" i="1"/>
  <c r="AH35" i="1"/>
  <c r="AI35" i="1"/>
  <c r="AJ35" i="1"/>
  <c r="AK35" i="1"/>
  <c r="AM35" i="1"/>
  <c r="AC16" i="1"/>
  <c r="AD16" i="1"/>
  <c r="AE16" i="1"/>
  <c r="AG16" i="1"/>
  <c r="AI16" i="1"/>
  <c r="AJ16" i="1"/>
  <c r="AM16" i="1"/>
  <c r="AC17" i="1"/>
  <c r="AD17" i="1"/>
  <c r="AE17" i="1"/>
  <c r="AG17" i="1"/>
  <c r="AI17" i="1"/>
  <c r="AJ17" i="1"/>
  <c r="AM17" i="1"/>
  <c r="AC18" i="1"/>
  <c r="AD18" i="1"/>
  <c r="AE18" i="1"/>
  <c r="AG18" i="1"/>
  <c r="AI18" i="1"/>
  <c r="AJ18" i="1"/>
  <c r="AM18" i="1"/>
  <c r="AB19" i="1"/>
  <c r="AC19" i="1"/>
  <c r="AD19" i="1"/>
  <c r="AE19" i="1"/>
  <c r="AF19" i="1"/>
  <c r="AG19" i="1"/>
  <c r="AH19" i="1"/>
  <c r="AI19" i="1"/>
  <c r="AJ19" i="1"/>
  <c r="AK19" i="1"/>
  <c r="AM19" i="1"/>
  <c r="AC20" i="1"/>
  <c r="AD20" i="1"/>
  <c r="AE20" i="1"/>
  <c r="AG20" i="1"/>
  <c r="AI20" i="1"/>
  <c r="AJ20" i="1"/>
  <c r="AM20" i="1"/>
  <c r="AC21" i="1"/>
  <c r="AD21" i="1"/>
  <c r="AE21" i="1"/>
  <c r="AG21" i="1"/>
  <c r="AI21" i="1"/>
  <c r="AJ21" i="1"/>
  <c r="AM21" i="1"/>
  <c r="AB22" i="1"/>
  <c r="AC22" i="1"/>
  <c r="AD22" i="1"/>
  <c r="AE22" i="1"/>
  <c r="AF22" i="1"/>
  <c r="AG22" i="1"/>
  <c r="AH22" i="1"/>
  <c r="AI22" i="1"/>
  <c r="AJ22" i="1"/>
  <c r="AK22" i="1"/>
  <c r="AM22" i="1"/>
  <c r="AC23" i="1"/>
  <c r="AD23" i="1"/>
  <c r="AE23" i="1"/>
  <c r="AF23" i="1"/>
  <c r="AG23" i="1"/>
  <c r="AI23" i="1"/>
  <c r="AJ23" i="1"/>
  <c r="AK23" i="1"/>
  <c r="AC36" i="1"/>
  <c r="AE36" i="1"/>
  <c r="AG36" i="1"/>
  <c r="AI36" i="1"/>
  <c r="AJ36" i="1"/>
  <c r="AB37" i="1"/>
  <c r="AC37" i="1"/>
  <c r="AD37" i="1"/>
  <c r="AE37" i="1"/>
  <c r="AF37" i="1"/>
  <c r="AG37" i="1"/>
  <c r="AH37" i="1"/>
  <c r="AI37" i="1"/>
  <c r="AJ37" i="1"/>
  <c r="AK37" i="1"/>
  <c r="AM37" i="1"/>
  <c r="AB38" i="1"/>
  <c r="AC38" i="1"/>
  <c r="AE38" i="1"/>
  <c r="AG38" i="1"/>
  <c r="AI38" i="1"/>
  <c r="AJ38" i="1"/>
  <c r="AK38" i="1"/>
  <c r="AM38" i="1"/>
  <c r="AB39" i="1"/>
  <c r="AC39" i="1"/>
  <c r="AD39" i="1"/>
  <c r="AE39" i="1"/>
  <c r="AF39" i="1"/>
  <c r="AG39" i="1"/>
  <c r="AH39" i="1"/>
  <c r="AI39" i="1"/>
  <c r="AJ39" i="1"/>
  <c r="AK39" i="1"/>
  <c r="AM39" i="1"/>
  <c r="AB40" i="1"/>
  <c r="AC40" i="1"/>
  <c r="AD40" i="1"/>
  <c r="AE40" i="1"/>
  <c r="AF40" i="1"/>
  <c r="AG40" i="1"/>
  <c r="AH40" i="1"/>
  <c r="AI40" i="1"/>
  <c r="AJ40" i="1"/>
  <c r="AK40" i="1"/>
  <c r="AM40" i="1"/>
  <c r="AB41" i="1"/>
  <c r="AC41" i="1"/>
  <c r="AD41" i="1"/>
  <c r="AE41" i="1"/>
  <c r="AF41" i="1"/>
  <c r="AG41" i="1"/>
  <c r="AH41" i="1"/>
  <c r="AI41" i="1"/>
  <c r="AJ41" i="1"/>
  <c r="AK41" i="1"/>
  <c r="AM41" i="1"/>
  <c r="AB42" i="1"/>
  <c r="AC42" i="1"/>
  <c r="AB44" i="1"/>
  <c r="AC44" i="1"/>
  <c r="AB45" i="1"/>
  <c r="AB46" i="1"/>
  <c r="AB57" i="1"/>
  <c r="AB58" i="1"/>
  <c r="AB59" i="1"/>
  <c r="AB60" i="1"/>
  <c r="AB61" i="1"/>
  <c r="AB62" i="1"/>
  <c r="AB63" i="1"/>
  <c r="AC63" i="1"/>
  <c r="AB64" i="1"/>
  <c r="AC64" i="1"/>
  <c r="AB65" i="1"/>
  <c r="AC65" i="1"/>
  <c r="AB69" i="1"/>
  <c r="AC69" i="1"/>
  <c r="AB70" i="1"/>
  <c r="AC70" i="1"/>
  <c r="AB50" i="1"/>
  <c r="AM3" i="1"/>
  <c r="AC3" i="1"/>
  <c r="AD3" i="1"/>
  <c r="AE3" i="1"/>
  <c r="AF3" i="1"/>
  <c r="AG3" i="1"/>
  <c r="AH3" i="1"/>
  <c r="AH25" i="1" s="1"/>
  <c r="AI3" i="1"/>
  <c r="AJ3" i="1"/>
  <c r="AK3" i="1"/>
  <c r="AB3" i="1"/>
  <c r="AA4" i="1"/>
  <c r="AA5" i="1"/>
  <c r="AA7" i="1"/>
  <c r="AA29" i="1"/>
  <c r="AA30" i="1"/>
  <c r="AA31" i="1"/>
  <c r="AA32" i="1"/>
  <c r="AA33" i="1"/>
  <c r="AA34" i="1"/>
  <c r="AA35" i="1"/>
  <c r="AA16" i="1"/>
  <c r="AA17" i="1"/>
  <c r="AA18" i="1"/>
  <c r="AA19" i="1"/>
  <c r="AA20" i="1"/>
  <c r="AA21" i="1"/>
  <c r="AA22" i="1"/>
  <c r="AA23" i="1"/>
  <c r="AA36" i="1"/>
  <c r="AA37" i="1"/>
  <c r="AA38" i="1"/>
  <c r="AA39" i="1"/>
  <c r="AA40" i="1"/>
  <c r="AA41" i="1"/>
  <c r="AA42" i="1"/>
  <c r="AA64" i="1"/>
  <c r="AA65" i="1"/>
  <c r="AA69" i="1"/>
  <c r="AA70" i="1"/>
  <c r="Z4" i="1"/>
  <c r="Z5" i="1"/>
  <c r="Z6" i="1"/>
  <c r="Z7" i="1"/>
  <c r="Z29" i="1"/>
  <c r="Z30" i="1"/>
  <c r="Z31" i="1"/>
  <c r="Z32" i="1"/>
  <c r="Z33" i="1"/>
  <c r="Z34" i="1"/>
  <c r="Z35" i="1"/>
  <c r="Z16" i="1"/>
  <c r="Z17" i="1"/>
  <c r="Z18" i="1"/>
  <c r="Z19" i="1"/>
  <c r="Z20" i="1"/>
  <c r="Z21" i="1"/>
  <c r="Z22" i="1"/>
  <c r="Z23" i="1"/>
  <c r="Z36" i="1"/>
  <c r="Z37" i="1"/>
  <c r="Z38" i="1"/>
  <c r="Z39" i="1"/>
  <c r="Z40" i="1"/>
  <c r="Z41" i="1"/>
  <c r="Z42" i="1"/>
  <c r="Z64" i="1"/>
  <c r="Z65" i="1"/>
  <c r="Z69" i="1"/>
  <c r="Z70" i="1"/>
  <c r="L45" i="1"/>
  <c r="V45" i="1" s="1"/>
  <c r="J33" i="1"/>
  <c r="L38" i="1"/>
  <c r="V38" i="1" s="1"/>
  <c r="E6" i="1"/>
  <c r="AA6" i="1" s="1"/>
  <c r="L50" i="1"/>
  <c r="V50" i="1" s="1"/>
  <c r="V23" i="1"/>
  <c r="L17" i="1"/>
  <c r="V17" i="1" s="1"/>
  <c r="L18" i="1"/>
  <c r="V18" i="1" s="1"/>
  <c r="L20" i="1"/>
  <c r="V20" i="1" s="1"/>
  <c r="L21" i="1"/>
  <c r="V21" i="1" s="1"/>
  <c r="L16" i="1"/>
  <c r="V16" i="1" s="1"/>
  <c r="AH55" i="1" l="1"/>
  <c r="AK53" i="1"/>
  <c r="AM52" i="1"/>
  <c r="AH28" i="1"/>
  <c r="AF52" i="1"/>
  <c r="AD52" i="1"/>
  <c r="AM53" i="1"/>
  <c r="AG47" i="1"/>
  <c r="AK52" i="1"/>
  <c r="AH53" i="1"/>
  <c r="AH50" i="1"/>
  <c r="AF53" i="1"/>
  <c r="AG50" i="1"/>
  <c r="AH27" i="1"/>
  <c r="AD53" i="1"/>
  <c r="AH52" i="1"/>
  <c r="AH26" i="1"/>
  <c r="AH47" i="1"/>
  <c r="AB23" i="1"/>
  <c r="AK21" i="1"/>
  <c r="AC45" i="1"/>
  <c r="AI45" i="1"/>
  <c r="AH42" i="1"/>
  <c r="AE45" i="1"/>
  <c r="AL14" i="1"/>
  <c r="AF12" i="1"/>
  <c r="AF11" i="1"/>
  <c r="AM42" i="1"/>
  <c r="AL11" i="1"/>
  <c r="AH45" i="1"/>
  <c r="AH11" i="1"/>
  <c r="AF14" i="1"/>
  <c r="AF13" i="1"/>
  <c r="AL10" i="1"/>
  <c r="AH14" i="1"/>
  <c r="AH9" i="1"/>
  <c r="AL13" i="1"/>
  <c r="AH13" i="1"/>
  <c r="AF9" i="1"/>
  <c r="AF10" i="1"/>
  <c r="AH10" i="1"/>
  <c r="AL9" i="1"/>
  <c r="AH12" i="1"/>
  <c r="AL12" i="1"/>
  <c r="AF38" i="1"/>
  <c r="AF36" i="1"/>
  <c r="AM32" i="1"/>
  <c r="AF20" i="1"/>
  <c r="AD6" i="1"/>
  <c r="AG5" i="1"/>
  <c r="AF16" i="1"/>
  <c r="AH36" i="1"/>
  <c r="AH7" i="1"/>
  <c r="AF33" i="1"/>
  <c r="AF17" i="1"/>
  <c r="AD36" i="1"/>
  <c r="AH30" i="1"/>
  <c r="AF21" i="1"/>
  <c r="AH21" i="1"/>
  <c r="AF32" i="1"/>
  <c r="AF6" i="1"/>
  <c r="AF5" i="1"/>
  <c r="AM5" i="1"/>
  <c r="AF31" i="1"/>
  <c r="AB6" i="1"/>
  <c r="AM6" i="1"/>
  <c r="AK18" i="1"/>
  <c r="AH33" i="1"/>
  <c r="AH18" i="1"/>
  <c r="AD38" i="1"/>
  <c r="AK5" i="1"/>
  <c r="AF18" i="1"/>
  <c r="AH32" i="1"/>
  <c r="AH5" i="1"/>
  <c r="AM23" i="1"/>
  <c r="AB21" i="1"/>
  <c r="AB18" i="1"/>
  <c r="AD32" i="1"/>
  <c r="AK20" i="1"/>
  <c r="AK17" i="1"/>
  <c r="AD5" i="1"/>
  <c r="AH23" i="1"/>
  <c r="AH20" i="1"/>
  <c r="AB5" i="1"/>
  <c r="AH17" i="1"/>
  <c r="AH31" i="1"/>
  <c r="AM36" i="1"/>
  <c r="AK36" i="1"/>
  <c r="AB20" i="1"/>
  <c r="AB17" i="1"/>
  <c r="AD31" i="1"/>
  <c r="AK16" i="1"/>
  <c r="AM33" i="1"/>
  <c r="AM30" i="1"/>
  <c r="AH16" i="1"/>
  <c r="AK6" i="1"/>
  <c r="AB36" i="1"/>
  <c r="AH6" i="1"/>
  <c r="AD33" i="1"/>
  <c r="AB16" i="1"/>
  <c r="AD30" i="1"/>
  <c r="AH38" i="1"/>
  <c r="AD42" i="1"/>
</calcChain>
</file>

<file path=xl/sharedStrings.xml><?xml version="1.0" encoding="utf-8"?>
<sst xmlns="http://schemas.openxmlformats.org/spreadsheetml/2006/main" count="168" uniqueCount="120">
  <si>
    <t>Adro</t>
  </si>
  <si>
    <t>Brand</t>
  </si>
  <si>
    <t>Model</t>
  </si>
  <si>
    <t>Chord</t>
  </si>
  <si>
    <t>Span</t>
  </si>
  <si>
    <t>Verus</t>
  </si>
  <si>
    <t>mm</t>
  </si>
  <si>
    <t>deg</t>
  </si>
  <si>
    <t>APR</t>
  </si>
  <si>
    <t>GTC-300</t>
  </si>
  <si>
    <t>GTC-500</t>
  </si>
  <si>
    <t>GT-1000</t>
  </si>
  <si>
    <t>Nine Lives</t>
  </si>
  <si>
    <t>Big Wang</t>
  </si>
  <si>
    <t>Big Wang 1/2" gurney</t>
  </si>
  <si>
    <t>Big Wang 3/4 gurney</t>
  </si>
  <si>
    <t>Carbon Megga Wang</t>
  </si>
  <si>
    <t>Carbon Megga Wang 1/2" wick</t>
  </si>
  <si>
    <t>Spage</t>
  </si>
  <si>
    <t>Aerofabb</t>
  </si>
  <si>
    <t>in</t>
  </si>
  <si>
    <t>Liberty Walk</t>
  </si>
  <si>
    <t>300mm Carbon</t>
  </si>
  <si>
    <t>Version 1 (swan)</t>
  </si>
  <si>
    <t>Version 2 (combat)</t>
  </si>
  <si>
    <t>HKS</t>
  </si>
  <si>
    <t>FRP Chassis GT Wing</t>
  </si>
  <si>
    <t>Battle Aero</t>
  </si>
  <si>
    <t>Epsilon</t>
  </si>
  <si>
    <t>GT Wing</t>
  </si>
  <si>
    <t>GT-250</t>
  </si>
  <si>
    <t>Price</t>
  </si>
  <si>
    <t>USD</t>
  </si>
  <si>
    <t>downforce per dollar</t>
  </si>
  <si>
    <t>at 120</t>
  </si>
  <si>
    <t>Force 3 Trunk</t>
  </si>
  <si>
    <t>Force 2XL Chassis</t>
  </si>
  <si>
    <t>AoA @ Max DF</t>
  </si>
  <si>
    <t>AT-R2 Swan</t>
  </si>
  <si>
    <t>UCW (no variant specified)</t>
  </si>
  <si>
    <t>Downforce (lbf) @ Speed (mph)</t>
  </si>
  <si>
    <t>Voltex</t>
  </si>
  <si>
    <t xml:space="preserve">Voltex </t>
  </si>
  <si>
    <t>Type 12.5</t>
  </si>
  <si>
    <t>Zebulon</t>
  </si>
  <si>
    <t>ZWG-330mm w/ chassis mount</t>
  </si>
  <si>
    <t>m</t>
  </si>
  <si>
    <t>Speed Eng'g</t>
  </si>
  <si>
    <t>Big Wing Swan Neck</t>
  </si>
  <si>
    <t>Type 10</t>
  </si>
  <si>
    <t>326Power</t>
  </si>
  <si>
    <t>"max"</t>
  </si>
  <si>
    <t>V1X supra OTS</t>
  </si>
  <si>
    <t>12 (+15 twist)</t>
  </si>
  <si>
    <t>14 (+10 twist)</t>
  </si>
  <si>
    <t>18 (+10 twist)</t>
  </si>
  <si>
    <t>V1X (max size)</t>
  </si>
  <si>
    <t>SP012 x PhD Racing</t>
  </si>
  <si>
    <t>Lift Coefficient @ Speed (m/s)</t>
  </si>
  <si>
    <t>326Power x NeoProject</t>
  </si>
  <si>
    <t>AJ Hartman</t>
  </si>
  <si>
    <t>Fulcrum 12</t>
  </si>
  <si>
    <t>Apex 8</t>
  </si>
  <si>
    <t>Fulcrum 14 no gurney</t>
  </si>
  <si>
    <t>5 (porsche 944)</t>
  </si>
  <si>
    <t>10 (S550 mustang)</t>
  </si>
  <si>
    <t>Fulcrum 14 gurney</t>
  </si>
  <si>
    <t>5 (S550 mustang)</t>
  </si>
  <si>
    <t>Apex 12 dual</t>
  </si>
  <si>
    <t>Apex 15 dual</t>
  </si>
  <si>
    <t>10 (flap)</t>
  </si>
  <si>
    <t>Varis</t>
  </si>
  <si>
    <t>1520mm Street</t>
  </si>
  <si>
    <t>1800mm Street</t>
  </si>
  <si>
    <t>Morlind Engineering</t>
  </si>
  <si>
    <t>CFD/Tunnel</t>
  </si>
  <si>
    <t>Inhouse/ARC-Indy</t>
  </si>
  <si>
    <t>AMB Aero</t>
  </si>
  <si>
    <t>Inhouse CFD</t>
  </si>
  <si>
    <t>Stim.tech</t>
  </si>
  <si>
    <t>baero.tech</t>
  </si>
  <si>
    <t>Type 7 (no gurney)</t>
  </si>
  <si>
    <t>Inhouse/KAIST</t>
  </si>
  <si>
    <t>Sayber</t>
  </si>
  <si>
    <t>Super GT Swan (GR86 version)</t>
  </si>
  <si>
    <t>10 (NACA 6412)</t>
  </si>
  <si>
    <t>Brackley Single w/ Gurney</t>
  </si>
  <si>
    <t>Brackley Single</t>
  </si>
  <si>
    <t>Brackley HiDF Dual 2D+G</t>
  </si>
  <si>
    <t>Brackley HiEff Dual 2D+G</t>
  </si>
  <si>
    <t>inhouse/JKF/A2</t>
  </si>
  <si>
    <t>TWB</t>
  </si>
  <si>
    <t>Goghen</t>
  </si>
  <si>
    <t>GD1  LED Swan Neck</t>
  </si>
  <si>
    <t>JKF/Dynamic Aero</t>
  </si>
  <si>
    <t>AerOsama/XeroAero</t>
  </si>
  <si>
    <t>Crusher 14</t>
  </si>
  <si>
    <t>ARC</t>
  </si>
  <si>
    <t>FC 12 (1/4" gurney)</t>
  </si>
  <si>
    <t>Faircloth</t>
  </si>
  <si>
    <t>Aeroluxe</t>
  </si>
  <si>
    <t>GT4 wing</t>
  </si>
  <si>
    <t>Robot Craftsman</t>
  </si>
  <si>
    <t>LB Works Ver 1</t>
  </si>
  <si>
    <t>100 mph</t>
  </si>
  <si>
    <t>AoA</t>
  </si>
  <si>
    <t>DF lbf</t>
  </si>
  <si>
    <t>drag HP</t>
  </si>
  <si>
    <t>drag lbf</t>
  </si>
  <si>
    <t>L/D</t>
  </si>
  <si>
    <t>front DF is 283 @ 100 mph</t>
  </si>
  <si>
    <t>need 294 for 51:49 balance</t>
  </si>
  <si>
    <t>currently 6.5 deg = 272 wing DF</t>
  </si>
  <si>
    <t xml:space="preserve">A90 Shop </t>
  </si>
  <si>
    <t>Delta</t>
  </si>
  <si>
    <t>Sydney Comp.</t>
  </si>
  <si>
    <t>G-stream</t>
  </si>
  <si>
    <t>Comp800</t>
  </si>
  <si>
    <t>17.5 (C5 corvette)</t>
  </si>
  <si>
    <t>A2 Tunnel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</si>
</sst>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2" fillId="0" borderId="0" xfId="1"/>
    <xf numFmtId="2" fontId="0" fillId="0" borderId="0" xfId="0" applyNumberFormat="1"/>
    <xf numFmtId="0" fontId="3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4" fillId="0" borderId="0" xfId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2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gif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190088</xdr:colOff>
      <xdr:row>0</xdr:row>
      <xdr:rowOff>133350</xdr:rowOff>
    </xdr:from>
    <xdr:to>
      <xdr:col>14</xdr:col>
      <xdr:colOff>381570</xdr:colOff>
      <xdr:row>18</xdr:row>
      <xdr:rowOff>38959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E9C169-9A93-4C67-9ED4-ED6AFE529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7288" y="133350"/>
          <a:ext cx="4458682" cy="3334609"/>
        </a:xfrm>
        <a:prstGeom prst="rect">
          <a:avLst/>
        </a:prstGeom>
      </xdr:spPr>
    </xdr:pic>
    <xdr:clientData/>
  </xdr:twoCellAnchor>
  <xdr:twoCellAnchor editAs="oneCell">
    <xdr:from>
      <xdr:col>0</xdr:col>
      <xdr:colOff>143811</xdr:colOff>
      <xdr:row>0</xdr:row>
      <xdr:rowOff>0</xdr:rowOff>
    </xdr:from>
    <xdr:to>
      <xdr:col>7</xdr:col>
      <xdr:colOff>215759</xdr:colOff>
      <xdr:row>17</xdr:row>
      <xdr:rowOff>47626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20C39D-06FF-45B6-825E-067840D95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811" y="0"/>
          <a:ext cx="4339148" cy="3286126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19</xdr:row>
      <xdr:rowOff>20731</xdr:rowOff>
    </xdr:from>
    <xdr:to>
      <xdr:col>10</xdr:col>
      <xdr:colOff>263339</xdr:colOff>
      <xdr:row>43</xdr:row>
      <xdr:rowOff>173131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B6F280A-5278-45CC-ABFD-532B74CD0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9" y="3640231"/>
          <a:ext cx="6191250" cy="472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111939</xdr:colOff>
      <xdr:row>20</xdr:row>
      <xdr:rowOff>52465</xdr:rowOff>
    </xdr:from>
    <xdr:to>
      <xdr:col>21</xdr:col>
      <xdr:colOff>209911</xdr:colOff>
      <xdr:row>42</xdr:row>
      <xdr:rowOff>119140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3A044A-0C6F-4629-BAF2-657F847DA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7475" y="3862465"/>
          <a:ext cx="6221186" cy="425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247091</xdr:colOff>
      <xdr:row>54</xdr:row>
      <xdr:rowOff>137731</xdr:rowOff>
    </xdr:from>
    <xdr:to>
      <xdr:col>8</xdr:col>
      <xdr:colOff>75641</xdr:colOff>
      <xdr:row>63</xdr:row>
      <xdr:rowOff>85725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72AA459-4FF8-4EFA-8F4D-614B58EF5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91" y="10424731"/>
          <a:ext cx="4705350" cy="1662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294716</xdr:colOff>
      <xdr:row>54</xdr:row>
      <xdr:rowOff>93383</xdr:rowOff>
    </xdr:from>
    <xdr:to>
      <xdr:col>18</xdr:col>
      <xdr:colOff>161366</xdr:colOff>
      <xdr:row>63</xdr:row>
      <xdr:rowOff>180974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811A6D7-370D-4EA4-A0BB-E3D3457FD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116" y="10380383"/>
          <a:ext cx="5353050" cy="1802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65</xdr:row>
      <xdr:rowOff>36980</xdr:rowOff>
    </xdr:from>
    <xdr:to>
      <xdr:col>8</xdr:col>
      <xdr:colOff>238125</xdr:colOff>
      <xdr:row>82</xdr:row>
      <xdr:rowOff>188615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5EC4AA6-9809-43E8-9766-4F1ADDA00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2419480"/>
          <a:ext cx="5114925" cy="3390135"/>
        </a:xfrm>
        <a:prstGeom prst="rect">
          <a:avLst/>
        </a:prstGeom>
      </xdr:spPr>
    </xdr:pic>
    <xdr:clientData/>
  </xdr:twoCellAnchor>
  <xdr:twoCellAnchor editAs="oneCell">
    <xdr:from>
      <xdr:col>10</xdr:col>
      <xdr:colOff>64098</xdr:colOff>
      <xdr:row>67</xdr:row>
      <xdr:rowOff>3313</xdr:rowOff>
    </xdr:from>
    <xdr:to>
      <xdr:col>13</xdr:col>
      <xdr:colOff>381000</xdr:colOff>
      <xdr:row>76</xdr:row>
      <xdr:rowOff>24367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25B72E5-2568-4D6F-92FB-F36987457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3228" y="12766813"/>
          <a:ext cx="2155642" cy="1735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568940</xdr:colOff>
      <xdr:row>20</xdr:row>
      <xdr:rowOff>79721</xdr:rowOff>
    </xdr:from>
    <xdr:to>
      <xdr:col>30</xdr:col>
      <xdr:colOff>204269</xdr:colOff>
      <xdr:row>40</xdr:row>
      <xdr:rowOff>117821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1D134B6-E8BF-4C38-8C89-198B84F4F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0940" y="3889721"/>
          <a:ext cx="5731329" cy="384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266141</xdr:colOff>
      <xdr:row>83</xdr:row>
      <xdr:rowOff>161925</xdr:rowOff>
    </xdr:from>
    <xdr:to>
      <xdr:col>9</xdr:col>
      <xdr:colOff>356627</xdr:colOff>
      <xdr:row>96</xdr:row>
      <xdr:rowOff>17587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0557FAE-CF73-4E5C-A308-66320C378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341" y="15973425"/>
          <a:ext cx="4357686" cy="23321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370355</xdr:colOff>
      <xdr:row>42</xdr:row>
      <xdr:rowOff>169946</xdr:rowOff>
    </xdr:from>
    <xdr:to>
      <xdr:col>10</xdr:col>
      <xdr:colOff>190500</xdr:colOff>
      <xdr:row>54</xdr:row>
      <xdr:rowOff>38660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30AB69F-CB33-4F29-ABD7-FEA445F4B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355" y="8170946"/>
          <a:ext cx="5916145" cy="2154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378632</xdr:colOff>
      <xdr:row>45</xdr:row>
      <xdr:rowOff>163285</xdr:rowOff>
    </xdr:from>
    <xdr:to>
      <xdr:col>29</xdr:col>
      <xdr:colOff>149519</xdr:colOff>
      <xdr:row>61</xdr:row>
      <xdr:rowOff>61845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57A4D0E-E554-004C-AB4F-D70AA098B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1067" y="8735785"/>
          <a:ext cx="6512930" cy="2946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485754</xdr:colOff>
      <xdr:row>1</xdr:row>
      <xdr:rowOff>85725</xdr:rowOff>
    </xdr:from>
    <xdr:to>
      <xdr:col>21</xdr:col>
      <xdr:colOff>440203</xdr:colOff>
      <xdr:row>18</xdr:row>
      <xdr:rowOff>57151</xdr:rowOff>
    </xdr:to>
    <xdr:pic>
      <xdr:nvPicPr>
        <xdr:cNvPr id="14" name="Picture 13" descr="Verus Engineering V1X Rear Wing CFD and Wind Tunnel Correlation">
          <a:extLst>
            <a:ext uri="{FF2B5EF4-FFF2-40B4-BE49-F238E27FC236}">
              <a16:creationId xmlns:a16="http://schemas.microsoft.com/office/drawing/2014/main" id="{3B11B7E5-F96F-A3AB-31BB-C529AEBF8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54" y="276225"/>
          <a:ext cx="3612049" cy="3209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16923</xdr:colOff>
      <xdr:row>79</xdr:row>
      <xdr:rowOff>21536</xdr:rowOff>
    </xdr:from>
    <xdr:to>
      <xdr:col>18</xdr:col>
      <xdr:colOff>16565</xdr:colOff>
      <xdr:row>95</xdr:row>
      <xdr:rowOff>107460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7FCEDAD-2EB5-5744-C206-D359E309F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146053" y="15071036"/>
          <a:ext cx="4902947" cy="3133924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97</xdr:row>
      <xdr:rowOff>152401</xdr:rowOff>
    </xdr:from>
    <xdr:to>
      <xdr:col>9</xdr:col>
      <xdr:colOff>135190</xdr:colOff>
      <xdr:row>131</xdr:row>
      <xdr:rowOff>38101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97D9B48-7360-9A4F-9958-8D8A062AC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8630901"/>
          <a:ext cx="5154865" cy="636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515083</xdr:colOff>
      <xdr:row>110</xdr:row>
      <xdr:rowOff>123824</xdr:rowOff>
    </xdr:from>
    <xdr:to>
      <xdr:col>23</xdr:col>
      <xdr:colOff>231694</xdr:colOff>
      <xdr:row>151</xdr:row>
      <xdr:rowOff>105861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DD837797-CA0C-7321-B3A0-A12D242E1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812698" y="21078824"/>
          <a:ext cx="6406092" cy="7792537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133</xdr:row>
      <xdr:rowOff>0</xdr:rowOff>
    </xdr:from>
    <xdr:to>
      <xdr:col>10</xdr:col>
      <xdr:colOff>114366</xdr:colOff>
      <xdr:row>154</xdr:row>
      <xdr:rowOff>142875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77A6747-FEEE-B028-E827-B1E7AEE8C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9075" y="25336500"/>
          <a:ext cx="5991291" cy="4143375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153</xdr:row>
      <xdr:rowOff>142875</xdr:rowOff>
    </xdr:from>
    <xdr:to>
      <xdr:col>8</xdr:col>
      <xdr:colOff>533400</xdr:colOff>
      <xdr:row>169</xdr:row>
      <xdr:rowOff>174625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62CE42C1-494F-6158-7073-E684174F5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90575" y="29289375"/>
          <a:ext cx="4619625" cy="307975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409576</xdr:colOff>
      <xdr:row>156</xdr:row>
      <xdr:rowOff>38100</xdr:rowOff>
    </xdr:from>
    <xdr:to>
      <xdr:col>17</xdr:col>
      <xdr:colOff>276225</xdr:colOff>
      <xdr:row>171</xdr:row>
      <xdr:rowOff>61871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789228E-F06A-0965-7C8C-1B120859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115176" y="29756100"/>
          <a:ext cx="3524249" cy="2881271"/>
        </a:xfrm>
        <a:prstGeom prst="rect">
          <a:avLst/>
        </a:prstGeom>
      </xdr:spPr>
    </xdr:pic>
    <xdr:clientData/>
  </xdr:twoCellAnchor>
  <xdr:twoCellAnchor editAs="oneCell">
    <xdr:from>
      <xdr:col>11</xdr:col>
      <xdr:colOff>50035</xdr:colOff>
      <xdr:row>170</xdr:row>
      <xdr:rowOff>123825</xdr:rowOff>
    </xdr:from>
    <xdr:to>
      <xdr:col>19</xdr:col>
      <xdr:colOff>179758</xdr:colOff>
      <xdr:row>191</xdr:row>
      <xdr:rowOff>115613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8442D267-5715-202C-541D-5EB82DD80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755635" y="32508825"/>
          <a:ext cx="5006523" cy="3992288"/>
        </a:xfrm>
        <a:prstGeom prst="rect">
          <a:avLst/>
        </a:prstGeom>
      </xdr:spPr>
    </xdr:pic>
    <xdr:clientData/>
  </xdr:twoCellAnchor>
  <xdr:twoCellAnchor editAs="oneCell">
    <xdr:from>
      <xdr:col>18</xdr:col>
      <xdr:colOff>259219</xdr:colOff>
      <xdr:row>65</xdr:row>
      <xdr:rowOff>129924</xdr:rowOff>
    </xdr:from>
    <xdr:to>
      <xdr:col>29</xdr:col>
      <xdr:colOff>106805</xdr:colOff>
      <xdr:row>109</xdr:row>
      <xdr:rowOff>103950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80BCFEE-E9EC-4E8E-6612-8BAAFBEA5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1654" y="12512424"/>
          <a:ext cx="6589629" cy="8356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476251</xdr:colOff>
      <xdr:row>4</xdr:row>
      <xdr:rowOff>180975</xdr:rowOff>
    </xdr:from>
    <xdr:to>
      <xdr:col>17</xdr:col>
      <xdr:colOff>96453</xdr:colOff>
      <xdr:row>42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E1F8D6-5820-FF96-9605-B0EA7708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1" y="942975"/>
          <a:ext cx="5716202" cy="712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opendmotorsports.com/toyota/supra-a90/exterior/spoilers/liberty-walk/lb-rear-gt-wing-version-1-34875.php" TargetMode="External"/><Relationship Id="rId18" Type="http://schemas.openxmlformats.org/officeDocument/2006/relationships/hyperlink" Target="https://zebulonmsc.com/collections/rear-wings/products/m2-cs-racing-bolt-on-carbon-rear-wing?variant=40950379446315" TargetMode="External"/><Relationship Id="rId26" Type="http://schemas.openxmlformats.org/officeDocument/2006/relationships/hyperlink" Target="https://ajhartmanaero.com/a90-supra-fulcrum-14-wing-kit/" TargetMode="External"/><Relationship Id="rId39" Type="http://schemas.openxmlformats.org/officeDocument/2006/relationships/hyperlink" Target="https://morlindengineering.com/" TargetMode="External"/><Relationship Id="rId21" Type="http://schemas.openxmlformats.org/officeDocument/2006/relationships/hyperlink" Target="https://aprperformance.com/racing-product/gt-1000-dual-element-adjustable-wing/" TargetMode="External"/><Relationship Id="rId34" Type="http://schemas.openxmlformats.org/officeDocument/2006/relationships/hyperlink" Target="https://www.verus-engineering.com/blog/cfd-cases-4/verus-wind-tunnel-results-79" TargetMode="External"/><Relationship Id="rId42" Type="http://schemas.openxmlformats.org/officeDocument/2006/relationships/hyperlink" Target="https://cdn.shopify.com/s/files/1/3104/8534/files/MK5_Toyota_Supra.CompetitionSeries.AeroKit_WEB.pdf?v=1709076616" TargetMode="External"/><Relationship Id="rId47" Type="http://schemas.openxmlformats.org/officeDocument/2006/relationships/hyperlink" Target="https://www.dynamicaerosolutions.com/" TargetMode="External"/><Relationship Id="rId50" Type="http://schemas.openxmlformats.org/officeDocument/2006/relationships/hyperlink" Target="http://www.twb-ing.de/" TargetMode="External"/><Relationship Id="rId55" Type="http://schemas.openxmlformats.org/officeDocument/2006/relationships/hyperlink" Target="https://www.dynamicaerosolutions.com/" TargetMode="External"/><Relationship Id="rId63" Type="http://schemas.openxmlformats.org/officeDocument/2006/relationships/hyperlink" Target="https://www.g-stream.com/pages/tech" TargetMode="External"/><Relationship Id="rId7" Type="http://schemas.openxmlformats.org/officeDocument/2006/relationships/hyperlink" Target="https://9livesracing.com/pages/cfd-testing" TargetMode="External"/><Relationship Id="rId2" Type="http://schemas.openxmlformats.org/officeDocument/2006/relationships/hyperlink" Target="https://aprperformance.com/racing-product/gtc-300-adjustable-wings/" TargetMode="External"/><Relationship Id="rId16" Type="http://schemas.openxmlformats.org/officeDocument/2006/relationships/hyperlink" Target="https://www.battleaero.com/products/trunk-mount-wing-for-toyota-gr-supra" TargetMode="External"/><Relationship Id="rId29" Type="http://schemas.openxmlformats.org/officeDocument/2006/relationships/hyperlink" Target="https://ajhartmanaero.com/fulcrum-14-wing/" TargetMode="External"/><Relationship Id="rId11" Type="http://schemas.openxmlformats.org/officeDocument/2006/relationships/hyperlink" Target="https://epsilon.plus/products/copy-of-preorder-bmspec-gt-wing-subaru-impreza-va-2015-2021" TargetMode="External"/><Relationship Id="rId24" Type="http://schemas.openxmlformats.org/officeDocument/2006/relationships/hyperlink" Target="https://www.evasivemotorsports.com/store/product/voltex-type-10-swan-neck-gt-wing-1500mm-toyota-supra-a90-2020/" TargetMode="External"/><Relationship Id="rId32" Type="http://schemas.openxmlformats.org/officeDocument/2006/relationships/hyperlink" Target="https://varisna.com/product/varis-1800mm-street-ii-gt-wing-for-2019-20-toyota-supra-gr-a90-vgw04-180-ac/" TargetMode="External"/><Relationship Id="rId37" Type="http://schemas.openxmlformats.org/officeDocument/2006/relationships/hyperlink" Target="https://www.verus-engineering.com/blog/cfd-cases-4/verus-wind-tunnel-results-79" TargetMode="External"/><Relationship Id="rId40" Type="http://schemas.openxmlformats.org/officeDocument/2006/relationships/hyperlink" Target="https://amb-aero.com/" TargetMode="External"/><Relationship Id="rId45" Type="http://schemas.openxmlformats.org/officeDocument/2006/relationships/hyperlink" Target="https://www.sydneycomposites.com/product-page/brackley-single-element-wing" TargetMode="External"/><Relationship Id="rId53" Type="http://schemas.openxmlformats.org/officeDocument/2006/relationships/hyperlink" Target="https://www.dynamicaerosolutions.com/" TargetMode="External"/><Relationship Id="rId58" Type="http://schemas.openxmlformats.org/officeDocument/2006/relationships/hyperlink" Target="https://www.aeroluxeautoboutique.com/products/alx-design-gr-supra-spec-gt4-bottom-mount-gt-wing-pre-order" TargetMode="External"/><Relationship Id="rId5" Type="http://schemas.openxmlformats.org/officeDocument/2006/relationships/hyperlink" Target="https://www.adro.com/products/toyota-a90-supra-at-r-swan-neck-wing" TargetMode="External"/><Relationship Id="rId61" Type="http://schemas.openxmlformats.org/officeDocument/2006/relationships/hyperlink" Target="https://www.a90shop.com/product-page/a90-shop-delta-wing-mkv-supra" TargetMode="External"/><Relationship Id="rId19" Type="http://schemas.openxmlformats.org/officeDocument/2006/relationships/hyperlink" Target="https://www.verus-engineering.com/shop/a0226a-ucw-rear-wing-kit-mk5-toyota-supra-1732" TargetMode="External"/><Relationship Id="rId14" Type="http://schemas.openxmlformats.org/officeDocument/2006/relationships/hyperlink" Target="https://www.a90shop.com/product-page/hks-frp-gt-wing-2020-gr-supra" TargetMode="External"/><Relationship Id="rId22" Type="http://schemas.openxmlformats.org/officeDocument/2006/relationships/hyperlink" Target="https://bulletproofautomotive.com/product/liberty-walk-lb-works-ver-2-rear-wing-for-a90-toyota-supra/" TargetMode="External"/><Relationship Id="rId27" Type="http://schemas.openxmlformats.org/officeDocument/2006/relationships/hyperlink" Target="https://ajhartmanaero.com/a90-supra-fulcrum-12-wing-kit/" TargetMode="External"/><Relationship Id="rId30" Type="http://schemas.openxmlformats.org/officeDocument/2006/relationships/hyperlink" Target="https://ajhartmanaero.com/apex-15-dual-element-wing/" TargetMode="External"/><Relationship Id="rId35" Type="http://schemas.openxmlformats.org/officeDocument/2006/relationships/hyperlink" Target="https://morlindengineering.com/" TargetMode="External"/><Relationship Id="rId43" Type="http://schemas.openxmlformats.org/officeDocument/2006/relationships/hyperlink" Target="https://stim.tech/" TargetMode="External"/><Relationship Id="rId48" Type="http://schemas.openxmlformats.org/officeDocument/2006/relationships/hyperlink" Target="https://www.adro.com/blogs/news/adro-a-behind-the-scenes-look-at-our-design-and-development-process" TargetMode="External"/><Relationship Id="rId56" Type="http://schemas.openxmlformats.org/officeDocument/2006/relationships/hyperlink" Target="https://fairclothcomposites.com/products/airfoil-only-crusher-14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phdracing.store/products/phd-racing-x-spage-sport-ta90-2-rear-spoiler-kit?variant=40075830132845" TargetMode="External"/><Relationship Id="rId51" Type="http://schemas.openxmlformats.org/officeDocument/2006/relationships/hyperlink" Target="https://goghendesigns.com/products/pre-preg-carbon-fiber-led-1" TargetMode="External"/><Relationship Id="rId3" Type="http://schemas.openxmlformats.org/officeDocument/2006/relationships/hyperlink" Target="https://aprperformance.com/racing-product/gtc-500-adjustable-wings/" TargetMode="External"/><Relationship Id="rId12" Type="http://schemas.openxmlformats.org/officeDocument/2006/relationships/hyperlink" Target="https://www.speedengineering.de/produkt/swan-neck-wing-heckfluegel-toyota-supra-mk5-a90/" TargetMode="External"/><Relationship Id="rId17" Type="http://schemas.openxmlformats.org/officeDocument/2006/relationships/hyperlink" Target="https://www.battleaero.com/products/v5-chassis-mount-kit-for-20-toyota-supra-a90-mk5?variant=39391971442731" TargetMode="External"/><Relationship Id="rId25" Type="http://schemas.openxmlformats.org/officeDocument/2006/relationships/hyperlink" Target="https://www.evasivemotorsports.com/store/product/voltex-type-125-gt-wing-with-spl-base-1520mm-toyota-supra-a90-2020/" TargetMode="External"/><Relationship Id="rId33" Type="http://schemas.openxmlformats.org/officeDocument/2006/relationships/hyperlink" Target="https://varisna.com/product/varis-1520mm-street-ii-gt-wing-for-2019-20-toyota-supra-gr-a90-vgw04-152-ac/" TargetMode="External"/><Relationship Id="rId38" Type="http://schemas.openxmlformats.org/officeDocument/2006/relationships/hyperlink" Target="https://morlindengineering.com/" TargetMode="External"/><Relationship Id="rId46" Type="http://schemas.openxmlformats.org/officeDocument/2006/relationships/hyperlink" Target="https://www.sydneycomposites.com/product-page/sydney-composites-race-wing" TargetMode="External"/><Relationship Id="rId59" Type="http://schemas.openxmlformats.org/officeDocument/2006/relationships/hyperlink" Target="https://robotcraftsman.com/products/robot-craftsman-hyperion-carbon-fiber-or-frp-active-aero-roof-scoop-hatch-gt-wing-toyota-supra-mk5-a90-a91?variant=45340222292122" TargetMode="External"/><Relationship Id="rId20" Type="http://schemas.openxmlformats.org/officeDocument/2006/relationships/hyperlink" Target="https://aprperformance.com/racing-product/gt-250-adjustable-wing/" TargetMode="External"/><Relationship Id="rId41" Type="http://schemas.openxmlformats.org/officeDocument/2006/relationships/hyperlink" Target="https://amb-aero.com/" TargetMode="External"/><Relationship Id="rId54" Type="http://schemas.openxmlformats.org/officeDocument/2006/relationships/hyperlink" Target="https://www.dynamicaerosolutions.com/" TargetMode="External"/><Relationship Id="rId62" Type="http://schemas.openxmlformats.org/officeDocument/2006/relationships/hyperlink" Target="https://www.g-stream.com/products/comp800-wing-toyota-supra" TargetMode="External"/><Relationship Id="rId1" Type="http://schemas.openxmlformats.org/officeDocument/2006/relationships/hyperlink" Target="https://www.reddit.com/r/Supra/comments/1ahaon7/verus_engineering_here_ask_us_anything_about_our/" TargetMode="External"/><Relationship Id="rId6" Type="http://schemas.openxmlformats.org/officeDocument/2006/relationships/hyperlink" Target="https://9livesracing.com/products/supra-big-wang-kit-20-a90" TargetMode="External"/><Relationship Id="rId15" Type="http://schemas.openxmlformats.org/officeDocument/2006/relationships/hyperlink" Target="https://www.battleaero.com/products/v5-chassis-mount-kit-for-20-toyota-supra-a90-mk5?variant=39391971442731" TargetMode="External"/><Relationship Id="rId23" Type="http://schemas.openxmlformats.org/officeDocument/2006/relationships/hyperlink" Target="https://326powerusa.com/collections/wings-spoilers/products/326power-x-neo-project-kiteiman-rear-wing-universal" TargetMode="External"/><Relationship Id="rId28" Type="http://schemas.openxmlformats.org/officeDocument/2006/relationships/hyperlink" Target="https://ajhartmanaero.com/a90-supra-apex-8-wing-kit/" TargetMode="External"/><Relationship Id="rId36" Type="http://schemas.openxmlformats.org/officeDocument/2006/relationships/hyperlink" Target="https://www.verus-engineering.com/blog/cfd-cases-4/verus-wind-tunnel-results-79" TargetMode="External"/><Relationship Id="rId49" Type="http://schemas.openxmlformats.org/officeDocument/2006/relationships/hyperlink" Target="https://sayberdesign.com/products/toyota-gr86-super-gt-swan-neck-wing-1778mm" TargetMode="External"/><Relationship Id="rId57" Type="http://schemas.openxmlformats.org/officeDocument/2006/relationships/hyperlink" Target="https://fairclothcomposites.com/products/airfoil-only-fc12" TargetMode="External"/><Relationship Id="rId10" Type="http://schemas.openxmlformats.org/officeDocument/2006/relationships/hyperlink" Target="https://www.evasivemotorsports.com/store/product/voltex-type-7-gt-wing-swan-neck-1550mm/" TargetMode="External"/><Relationship Id="rId31" Type="http://schemas.openxmlformats.org/officeDocument/2006/relationships/hyperlink" Target="https://ajhartmanaero.com/apex-12-dual-element-wing/" TargetMode="External"/><Relationship Id="rId44" Type="http://schemas.openxmlformats.org/officeDocument/2006/relationships/hyperlink" Target="https://baero.tech/blog/2019/2/24/voltex-type-7-baseline-results" TargetMode="External"/><Relationship Id="rId52" Type="http://schemas.openxmlformats.org/officeDocument/2006/relationships/hyperlink" Target="https://www.facebook.com/search/top/?q=supra%20led%20wing%20downforce" TargetMode="External"/><Relationship Id="rId60" Type="http://schemas.openxmlformats.org/officeDocument/2006/relationships/hyperlink" Target="https://libertywalk.shop/body-kits/toyota/supra-a90-rear-wing/" TargetMode="External"/><Relationship Id="rId4" Type="http://schemas.openxmlformats.org/officeDocument/2006/relationships/hyperlink" Target="https://www.verus-engineering.com/web/content/209471?unique=7fb69f9b54efea044e156f97b29253a8802fcc69&amp;download=true&amp;access_token=bfd9c6a0-c900-4a83-9115-0b31b16beddd" TargetMode="External"/><Relationship Id="rId9" Type="http://schemas.openxmlformats.org/officeDocument/2006/relationships/hyperlink" Target="https://www.aerofabb.com/products/comp-series-rear-wing-toyota-mk5-supra?variant=4820505791720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37BAE-C3D6-4797-AE5D-6A9483CE955E}">
  <dimension ref="A2:AN78"/>
  <sheetViews>
    <sheetView tabSelected="1" zoomScale="70" zoomScaleNormal="70" workbookViewId="0">
      <selection activeCell="Z55" sqref="Z55"/>
    </sheetView>
  </sheetViews>
  <sheetFormatPr defaultRowHeight="15" x14ac:dyDescent="0.25"/>
  <cols>
    <col min="1" max="1" width="17.28515625" bestFit="1" customWidth="1"/>
    <col min="2" max="2" width="31" bestFit="1" customWidth="1"/>
    <col min="3" max="3" width="19.28515625" bestFit="1" customWidth="1"/>
    <col min="4" max="4" width="12.42578125" bestFit="1" customWidth="1"/>
    <col min="5" max="5" width="12.42578125" customWidth="1"/>
    <col min="22" max="22" width="20.5703125" bestFit="1" customWidth="1"/>
    <col min="23" max="23" width="9.140625" customWidth="1"/>
    <col min="24" max="24" width="33.140625" bestFit="1" customWidth="1"/>
    <col min="25" max="25" width="9.140625" customWidth="1"/>
    <col min="26" max="26" width="7.140625" bestFit="1" customWidth="1"/>
    <col min="27" max="27" width="6.42578125" bestFit="1" customWidth="1"/>
  </cols>
  <sheetData>
    <row r="2" spans="1:40" x14ac:dyDescent="0.25">
      <c r="A2" t="s">
        <v>1</v>
      </c>
      <c r="B2" t="s">
        <v>2</v>
      </c>
      <c r="C2" t="s">
        <v>37</v>
      </c>
      <c r="D2" t="s">
        <v>3</v>
      </c>
      <c r="E2" t="s">
        <v>4</v>
      </c>
      <c r="F2" s="9" t="s">
        <v>40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U2" t="s">
        <v>31</v>
      </c>
      <c r="V2" t="s">
        <v>33</v>
      </c>
      <c r="X2" t="s">
        <v>75</v>
      </c>
      <c r="Z2" t="s">
        <v>3</v>
      </c>
      <c r="AA2" t="s">
        <v>4</v>
      </c>
      <c r="AB2" s="9" t="s">
        <v>58</v>
      </c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1"/>
    </row>
    <row r="3" spans="1:40" x14ac:dyDescent="0.25">
      <c r="C3" t="s">
        <v>7</v>
      </c>
      <c r="D3" t="s">
        <v>6</v>
      </c>
      <c r="E3" t="s">
        <v>20</v>
      </c>
      <c r="F3">
        <v>60</v>
      </c>
      <c r="G3" s="2">
        <v>62.1</v>
      </c>
      <c r="H3">
        <v>80</v>
      </c>
      <c r="I3" s="2">
        <v>93.1</v>
      </c>
      <c r="J3">
        <v>100</v>
      </c>
      <c r="K3">
        <v>110</v>
      </c>
      <c r="L3">
        <v>120</v>
      </c>
      <c r="M3" s="2">
        <v>124.26</v>
      </c>
      <c r="N3">
        <v>124</v>
      </c>
      <c r="O3" s="2">
        <v>134.19999999999999</v>
      </c>
      <c r="P3">
        <v>140</v>
      </c>
      <c r="Q3">
        <v>150</v>
      </c>
      <c r="R3">
        <v>160</v>
      </c>
      <c r="S3">
        <v>173.9</v>
      </c>
      <c r="U3" t="s">
        <v>32</v>
      </c>
      <c r="V3" t="s">
        <v>34</v>
      </c>
      <c r="Z3" t="s">
        <v>46</v>
      </c>
      <c r="AA3" t="s">
        <v>46</v>
      </c>
      <c r="AB3">
        <f t="shared" ref="AB3:AJ3" si="0">F3*0.447</f>
        <v>26.82</v>
      </c>
      <c r="AC3">
        <f t="shared" si="0"/>
        <v>27.758700000000001</v>
      </c>
      <c r="AD3">
        <f t="shared" si="0"/>
        <v>35.76</v>
      </c>
      <c r="AE3">
        <f t="shared" si="0"/>
        <v>41.615699999999997</v>
      </c>
      <c r="AF3">
        <f t="shared" si="0"/>
        <v>44.7</v>
      </c>
      <c r="AG3">
        <f t="shared" si="0"/>
        <v>49.17</v>
      </c>
      <c r="AH3">
        <f t="shared" si="0"/>
        <v>53.64</v>
      </c>
      <c r="AI3">
        <f t="shared" si="0"/>
        <v>55.544220000000003</v>
      </c>
      <c r="AJ3">
        <f t="shared" si="0"/>
        <v>55.428000000000004</v>
      </c>
      <c r="AK3">
        <f t="shared" ref="AK3:AL3" si="1">P3*0.447</f>
        <v>62.58</v>
      </c>
      <c r="AL3">
        <f t="shared" si="1"/>
        <v>67.05</v>
      </c>
      <c r="AM3">
        <f t="shared" ref="AM3" si="2">R3*0.447</f>
        <v>71.52</v>
      </c>
      <c r="AN3">
        <v>173.9</v>
      </c>
    </row>
    <row r="4" spans="1:40" x14ac:dyDescent="0.25">
      <c r="V4" s="3" t="str">
        <f t="shared" ref="V4:V71" si="3">IF(L4=0,"",L4/U4)</f>
        <v/>
      </c>
      <c r="Z4" s="15" t="str">
        <f t="shared" ref="Z4:Z70" si="4">IF(D4=0,"",D4*0.001)</f>
        <v/>
      </c>
      <c r="AA4" s="15" t="str">
        <f t="shared" ref="AA4:AA70" si="5">IF(E4=0,"",E4*0.0254)</f>
        <v/>
      </c>
      <c r="AB4" t="str">
        <f t="shared" ref="AB4:AB70" si="6">IF(F4=0,"",F4*4.448/(1.225*0.5*AB$3^2*$Z4*$AA4))</f>
        <v/>
      </c>
      <c r="AC4" t="str">
        <f t="shared" ref="AC4:AC70" si="7">IF(G4=0,"",G4*4.448/(1.225*0.5*AC$3^2*$Z4*$AA4))</f>
        <v/>
      </c>
      <c r="AD4" t="str">
        <f t="shared" ref="AD4:AD70" si="8">IF(H4=0,"",H4*4.448/(1.225*0.5*AD$3^2*$Z4*$AA4))</f>
        <v/>
      </c>
      <c r="AE4" t="str">
        <f t="shared" ref="AE4:AE70" si="9">IF(I4=0,"",I4*4.448/(1.225*0.5*AE$3^2*$Z4*$AA4))</f>
        <v/>
      </c>
      <c r="AF4" t="str">
        <f t="shared" ref="AF4:AF70" si="10">IF(J4=0,"",J4*4.448/(1.225*0.5*AF$3^2*$Z4*$AA4))</f>
        <v/>
      </c>
      <c r="AG4" t="str">
        <f t="shared" ref="AG4:AG70" si="11">IF(K4=0,"",K4*4.448/(1.225*0.5*AG$3^2*$Z4*$AA4))</f>
        <v/>
      </c>
      <c r="AH4" t="str">
        <f t="shared" ref="AH4:AH70" si="12">IF(L4=0,"",L4*4.448/(1.225*0.5*AH$3^2*$Z4*$AA4))</f>
        <v/>
      </c>
      <c r="AI4" t="str">
        <f t="shared" ref="AI4:AI70" si="13">IF(M4=0,"",M4*4.448/(1.225*0.5*AI$3^2*$Z4*$AA4))</f>
        <v/>
      </c>
      <c r="AJ4" t="str">
        <f t="shared" ref="AJ4:AJ70" si="14">IF(N4=0,"",N4*4.448/(1.225*0.5*AJ$3^2*$Z4*$AA4))</f>
        <v/>
      </c>
      <c r="AK4" t="str">
        <f t="shared" ref="AK4:AK70" si="15">IF(P4=0,"",P4*4.448/(1.225*0.5*AK$3^2*$Z4*$AA4))</f>
        <v/>
      </c>
      <c r="AM4" t="str">
        <f t="shared" ref="AM4:AM70" si="16">IF(R4=0,"",R4*4.448/(1.225*0.5*AM$3^2*$Z4*$AA4))</f>
        <v/>
      </c>
    </row>
    <row r="5" spans="1:40" x14ac:dyDescent="0.25">
      <c r="A5" t="s">
        <v>5</v>
      </c>
      <c r="B5" s="4" t="s">
        <v>39</v>
      </c>
      <c r="C5">
        <v>15</v>
      </c>
      <c r="D5">
        <v>250</v>
      </c>
      <c r="E5">
        <v>63</v>
      </c>
      <c r="F5">
        <v>92</v>
      </c>
      <c r="H5">
        <v>163</v>
      </c>
      <c r="J5">
        <v>253</v>
      </c>
      <c r="K5">
        <v>309</v>
      </c>
      <c r="L5">
        <v>365</v>
      </c>
      <c r="P5">
        <v>498</v>
      </c>
      <c r="R5">
        <v>651</v>
      </c>
      <c r="U5">
        <v>2195</v>
      </c>
      <c r="V5" s="3">
        <f t="shared" si="3"/>
        <v>0.1662870159453303</v>
      </c>
      <c r="X5" s="4" t="s">
        <v>76</v>
      </c>
      <c r="Z5" s="15">
        <f t="shared" si="4"/>
        <v>0.25</v>
      </c>
      <c r="AA5" s="15">
        <f t="shared" si="5"/>
        <v>1.6001999999999998</v>
      </c>
      <c r="AB5" s="3">
        <f t="shared" si="6"/>
        <v>2.3217459203766402</v>
      </c>
      <c r="AC5" s="3" t="str">
        <f t="shared" si="7"/>
        <v/>
      </c>
      <c r="AD5" s="3">
        <f t="shared" si="8"/>
        <v>2.3138595551579701</v>
      </c>
      <c r="AE5" s="3" t="str">
        <f t="shared" si="9"/>
        <v/>
      </c>
      <c r="AF5" s="3">
        <f t="shared" si="10"/>
        <v>2.2985284611728738</v>
      </c>
      <c r="AG5" s="3">
        <f t="shared" si="11"/>
        <v>2.3200774001320288</v>
      </c>
      <c r="AH5" s="3">
        <f t="shared" si="12"/>
        <v>2.3028186438518308</v>
      </c>
      <c r="AI5" s="3" t="str">
        <f t="shared" si="13"/>
        <v/>
      </c>
      <c r="AJ5" s="3" t="str">
        <f t="shared" si="14"/>
        <v/>
      </c>
      <c r="AK5" s="3">
        <f t="shared" si="15"/>
        <v>2.3083551941277958</v>
      </c>
      <c r="AL5" s="3"/>
      <c r="AM5" s="3">
        <f t="shared" si="16"/>
        <v>2.3103106908095681</v>
      </c>
    </row>
    <row r="6" spans="1:40" x14ac:dyDescent="0.25">
      <c r="A6" t="s">
        <v>5</v>
      </c>
      <c r="B6" s="4" t="s">
        <v>56</v>
      </c>
      <c r="C6">
        <v>14</v>
      </c>
      <c r="D6">
        <v>300</v>
      </c>
      <c r="E6" s="5">
        <f>1950/25.4</f>
        <v>76.771653543307096</v>
      </c>
      <c r="F6">
        <v>187</v>
      </c>
      <c r="H6">
        <v>329</v>
      </c>
      <c r="J6">
        <v>513</v>
      </c>
      <c r="L6">
        <v>740</v>
      </c>
      <c r="P6">
        <v>1004</v>
      </c>
      <c r="R6">
        <v>1306</v>
      </c>
      <c r="U6">
        <v>4995</v>
      </c>
      <c r="V6" s="3">
        <f t="shared" si="3"/>
        <v>0.14814814814814814</v>
      </c>
      <c r="X6" s="4" t="s">
        <v>76</v>
      </c>
      <c r="Z6" s="15">
        <f t="shared" si="4"/>
        <v>0.3</v>
      </c>
      <c r="AA6" s="15">
        <f t="shared" si="5"/>
        <v>1.9500000000000002</v>
      </c>
      <c r="AB6" s="3">
        <f t="shared" si="6"/>
        <v>3.227207416732222</v>
      </c>
      <c r="AC6" s="3" t="str">
        <f t="shared" si="7"/>
        <v/>
      </c>
      <c r="AD6" s="3">
        <f t="shared" si="8"/>
        <v>3.1937704414920161</v>
      </c>
      <c r="AE6" s="3" t="str">
        <f t="shared" si="9"/>
        <v/>
      </c>
      <c r="AF6" s="3">
        <f t="shared" si="10"/>
        <v>3.1871693354123356</v>
      </c>
      <c r="AG6" s="3" t="str">
        <f t="shared" si="11"/>
        <v/>
      </c>
      <c r="AH6" s="3">
        <f t="shared" si="12"/>
        <v>3.1926918293874929</v>
      </c>
      <c r="AI6" s="3" t="str">
        <f t="shared" si="13"/>
        <v/>
      </c>
      <c r="AJ6" s="3" t="str">
        <f t="shared" si="14"/>
        <v/>
      </c>
      <c r="AK6" s="3">
        <f t="shared" si="15"/>
        <v>3.1824780331324201</v>
      </c>
      <c r="AL6" s="3"/>
      <c r="AM6" s="3">
        <f t="shared" si="16"/>
        <v>3.1695016691402533</v>
      </c>
    </row>
    <row r="7" spans="1:40" x14ac:dyDescent="0.25">
      <c r="A7" t="s">
        <v>5</v>
      </c>
      <c r="B7" s="4" t="s">
        <v>52</v>
      </c>
      <c r="C7" t="s">
        <v>51</v>
      </c>
      <c r="D7">
        <v>300</v>
      </c>
      <c r="E7" s="5">
        <v>65</v>
      </c>
      <c r="L7">
        <v>541</v>
      </c>
      <c r="U7">
        <v>4995</v>
      </c>
      <c r="V7" s="3">
        <f t="shared" si="3"/>
        <v>0.1083083083083083</v>
      </c>
      <c r="X7" s="4" t="s">
        <v>76</v>
      </c>
      <c r="Z7" s="15">
        <f t="shared" si="4"/>
        <v>0.3</v>
      </c>
      <c r="AA7" s="15">
        <f t="shared" si="5"/>
        <v>1.651</v>
      </c>
      <c r="AB7" s="3" t="str">
        <f t="shared" si="6"/>
        <v/>
      </c>
      <c r="AC7" s="3" t="str">
        <f t="shared" si="7"/>
        <v/>
      </c>
      <c r="AD7" s="3" t="str">
        <f t="shared" si="8"/>
        <v/>
      </c>
      <c r="AE7" s="3" t="str">
        <f t="shared" si="9"/>
        <v/>
      </c>
      <c r="AF7" s="3" t="str">
        <f t="shared" si="10"/>
        <v/>
      </c>
      <c r="AG7" s="3" t="str">
        <f t="shared" si="11"/>
        <v/>
      </c>
      <c r="AH7" s="3">
        <f t="shared" si="12"/>
        <v>2.756830623055917</v>
      </c>
      <c r="AI7" s="3" t="str">
        <f t="shared" si="13"/>
        <v/>
      </c>
      <c r="AJ7" s="3" t="str">
        <f t="shared" si="14"/>
        <v/>
      </c>
      <c r="AK7" s="3" t="str">
        <f t="shared" si="15"/>
        <v/>
      </c>
      <c r="AL7" s="3"/>
      <c r="AM7" s="3" t="str">
        <f t="shared" si="16"/>
        <v/>
      </c>
    </row>
    <row r="8" spans="1:40" x14ac:dyDescent="0.25">
      <c r="B8" s="4"/>
      <c r="E8" s="5"/>
      <c r="V8" s="3"/>
      <c r="X8" s="4"/>
      <c r="Z8" s="15"/>
      <c r="AA8" s="15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40" x14ac:dyDescent="0.25">
      <c r="A9" t="s">
        <v>60</v>
      </c>
      <c r="B9" s="4" t="s">
        <v>62</v>
      </c>
      <c r="C9" t="s">
        <v>67</v>
      </c>
      <c r="D9">
        <f>8*25.4</f>
        <v>203.2</v>
      </c>
      <c r="E9">
        <v>72</v>
      </c>
      <c r="J9">
        <v>238</v>
      </c>
      <c r="L9" s="2">
        <f t="shared" ref="L9:L14" si="17">J9/J$3^2*L$3^2</f>
        <v>342.72</v>
      </c>
      <c r="Q9">
        <v>537</v>
      </c>
      <c r="U9">
        <v>2699</v>
      </c>
      <c r="V9" s="3">
        <f t="shared" ref="V9:V14" si="18">IF(L9=0,"",L9/U9)</f>
        <v>0.12698036309744351</v>
      </c>
      <c r="X9" s="4" t="s">
        <v>90</v>
      </c>
      <c r="Z9" s="15">
        <f t="shared" ref="Z9:Z14" si="19">IF(D9=0,"",D9*0.001)</f>
        <v>0.20319999999999999</v>
      </c>
      <c r="AA9" s="15">
        <f t="shared" ref="AA9:AA14" si="20">IF(E9=0,"",E9*0.0254)</f>
        <v>1.8288</v>
      </c>
      <c r="AB9" s="3"/>
      <c r="AC9" s="3"/>
      <c r="AD9" s="3" t="str">
        <f t="shared" ref="AD9:AJ14" si="21">IF(H9=0,"",H9*4.448/(1.225*0.5*AD$3^2*$Z9*$AA9))</f>
        <v/>
      </c>
      <c r="AE9" s="3" t="str">
        <f t="shared" si="21"/>
        <v/>
      </c>
      <c r="AF9" s="3">
        <f t="shared" si="21"/>
        <v>2.3277196867863736</v>
      </c>
      <c r="AG9" s="3" t="str">
        <f t="shared" si="21"/>
        <v/>
      </c>
      <c r="AH9" s="3">
        <f t="shared" si="21"/>
        <v>2.3277196867863736</v>
      </c>
      <c r="AI9" s="3" t="str">
        <f t="shared" si="21"/>
        <v/>
      </c>
      <c r="AJ9" s="3" t="str">
        <f t="shared" si="21"/>
        <v/>
      </c>
      <c r="AK9" s="3" t="str">
        <f t="shared" ref="AK9:AM14" si="22">IF(P9=0,"",P9*4.448/(1.225*0.5*AK$3^2*$Z9*$AA9))</f>
        <v/>
      </c>
      <c r="AL9" s="3">
        <f t="shared" si="22"/>
        <v>2.3342399099986606</v>
      </c>
      <c r="AM9" s="3" t="str">
        <f t="shared" si="22"/>
        <v/>
      </c>
    </row>
    <row r="10" spans="1:40" x14ac:dyDescent="0.25">
      <c r="A10" t="s">
        <v>60</v>
      </c>
      <c r="B10" s="4" t="s">
        <v>61</v>
      </c>
      <c r="C10" t="s">
        <v>65</v>
      </c>
      <c r="D10">
        <f>12*25.4</f>
        <v>304.79999999999995</v>
      </c>
      <c r="E10">
        <v>72</v>
      </c>
      <c r="J10">
        <v>361</v>
      </c>
      <c r="L10" s="2">
        <f t="shared" si="17"/>
        <v>519.84</v>
      </c>
      <c r="Q10">
        <v>813</v>
      </c>
      <c r="U10">
        <v>2899</v>
      </c>
      <c r="V10" s="3">
        <f t="shared" si="18"/>
        <v>0.17931700586409108</v>
      </c>
      <c r="X10" s="4" t="s">
        <v>90</v>
      </c>
      <c r="Z10" s="15">
        <f t="shared" si="19"/>
        <v>0.30479999999999996</v>
      </c>
      <c r="AA10" s="15">
        <f t="shared" si="20"/>
        <v>1.8288</v>
      </c>
      <c r="AB10" s="3"/>
      <c r="AC10" s="3"/>
      <c r="AD10" s="3" t="str">
        <f t="shared" si="21"/>
        <v/>
      </c>
      <c r="AE10" s="3" t="str">
        <f t="shared" si="21"/>
        <v/>
      </c>
      <c r="AF10" s="3">
        <f t="shared" si="21"/>
        <v>2.3538005796355206</v>
      </c>
      <c r="AG10" s="3" t="str">
        <f t="shared" si="21"/>
        <v/>
      </c>
      <c r="AH10" s="3">
        <f t="shared" si="21"/>
        <v>2.3538005796355206</v>
      </c>
      <c r="AI10" s="3" t="str">
        <f t="shared" si="21"/>
        <v/>
      </c>
      <c r="AJ10" s="3" t="str">
        <f t="shared" si="21"/>
        <v/>
      </c>
      <c r="AK10" s="3" t="str">
        <f t="shared" si="22"/>
        <v/>
      </c>
      <c r="AL10" s="3">
        <f t="shared" si="22"/>
        <v>2.3559739873729497</v>
      </c>
      <c r="AM10" s="3" t="str">
        <f t="shared" si="22"/>
        <v/>
      </c>
    </row>
    <row r="11" spans="1:40" x14ac:dyDescent="0.25">
      <c r="A11" t="s">
        <v>60</v>
      </c>
      <c r="B11" s="4" t="s">
        <v>63</v>
      </c>
      <c r="C11" t="s">
        <v>64</v>
      </c>
      <c r="D11">
        <f>14*25.4</f>
        <v>355.59999999999997</v>
      </c>
      <c r="E11">
        <v>72</v>
      </c>
      <c r="J11">
        <v>360</v>
      </c>
      <c r="L11" s="2">
        <f t="shared" si="17"/>
        <v>518.4</v>
      </c>
      <c r="Q11">
        <v>804</v>
      </c>
      <c r="U11">
        <v>2990</v>
      </c>
      <c r="V11" s="3">
        <f t="shared" si="18"/>
        <v>0.17337792642140468</v>
      </c>
      <c r="X11" s="4" t="s">
        <v>90</v>
      </c>
      <c r="Z11" s="15">
        <f t="shared" si="19"/>
        <v>0.35559999999999997</v>
      </c>
      <c r="AA11" s="15">
        <f t="shared" si="20"/>
        <v>1.8288</v>
      </c>
      <c r="AB11" s="3"/>
      <c r="AC11" s="3"/>
      <c r="AD11" s="3" t="str">
        <f t="shared" si="21"/>
        <v/>
      </c>
      <c r="AE11" s="3" t="str">
        <f t="shared" si="21"/>
        <v/>
      </c>
      <c r="AF11" s="3">
        <f t="shared" si="21"/>
        <v>2.0119545912199146</v>
      </c>
      <c r="AG11" s="3" t="str">
        <f t="shared" si="21"/>
        <v/>
      </c>
      <c r="AH11" s="3">
        <f t="shared" si="21"/>
        <v>2.0119545912199146</v>
      </c>
      <c r="AI11" s="3" t="str">
        <f t="shared" si="21"/>
        <v/>
      </c>
      <c r="AJ11" s="3" t="str">
        <f t="shared" si="21"/>
        <v/>
      </c>
      <c r="AK11" s="3" t="str">
        <f t="shared" si="22"/>
        <v/>
      </c>
      <c r="AL11" s="3">
        <f t="shared" si="22"/>
        <v>1.9970512238775453</v>
      </c>
      <c r="AM11" s="3" t="str">
        <f t="shared" si="22"/>
        <v/>
      </c>
    </row>
    <row r="12" spans="1:40" x14ac:dyDescent="0.25">
      <c r="A12" t="s">
        <v>60</v>
      </c>
      <c r="B12" s="4" t="s">
        <v>66</v>
      </c>
      <c r="C12" t="s">
        <v>64</v>
      </c>
      <c r="D12">
        <f>14*25.4</f>
        <v>355.59999999999997</v>
      </c>
      <c r="E12">
        <v>72</v>
      </c>
      <c r="J12">
        <v>451</v>
      </c>
      <c r="L12" s="2">
        <f t="shared" si="17"/>
        <v>649.44000000000005</v>
      </c>
      <c r="Q12">
        <v>1021</v>
      </c>
      <c r="U12">
        <v>2990</v>
      </c>
      <c r="V12" s="3">
        <f t="shared" si="18"/>
        <v>0.21720401337792644</v>
      </c>
      <c r="X12" s="4" t="s">
        <v>90</v>
      </c>
      <c r="Z12" s="15">
        <f t="shared" si="19"/>
        <v>0.35559999999999997</v>
      </c>
      <c r="AA12" s="15">
        <f t="shared" si="20"/>
        <v>1.8288</v>
      </c>
      <c r="AB12" s="3"/>
      <c r="AC12" s="3"/>
      <c r="AD12" s="3" t="str">
        <f t="shared" si="21"/>
        <v/>
      </c>
      <c r="AE12" s="3" t="str">
        <f t="shared" si="21"/>
        <v/>
      </c>
      <c r="AF12" s="3">
        <f t="shared" si="21"/>
        <v>2.5205320017782817</v>
      </c>
      <c r="AG12" s="3" t="str">
        <f t="shared" si="21"/>
        <v/>
      </c>
      <c r="AH12" s="3">
        <f t="shared" si="21"/>
        <v>2.5205320017782822</v>
      </c>
      <c r="AI12" s="3" t="str">
        <f t="shared" si="21"/>
        <v/>
      </c>
      <c r="AJ12" s="3" t="str">
        <f t="shared" si="21"/>
        <v/>
      </c>
      <c r="AK12" s="3" t="str">
        <f t="shared" si="22"/>
        <v/>
      </c>
      <c r="AL12" s="3">
        <f t="shared" si="22"/>
        <v>2.5360563427599176</v>
      </c>
      <c r="AM12" s="3" t="str">
        <f t="shared" si="22"/>
        <v/>
      </c>
    </row>
    <row r="13" spans="1:40" x14ac:dyDescent="0.25">
      <c r="A13" t="s">
        <v>60</v>
      </c>
      <c r="B13" s="4" t="s">
        <v>68</v>
      </c>
      <c r="C13" t="s">
        <v>70</v>
      </c>
      <c r="D13">
        <v>292</v>
      </c>
      <c r="E13">
        <v>72</v>
      </c>
      <c r="J13">
        <v>434</v>
      </c>
      <c r="L13" s="2">
        <f t="shared" si="17"/>
        <v>624.96</v>
      </c>
      <c r="Q13">
        <v>979</v>
      </c>
      <c r="U13">
        <v>2999</v>
      </c>
      <c r="V13" s="3">
        <f t="shared" si="18"/>
        <v>0.20838946315438481</v>
      </c>
      <c r="X13" s="4" t="s">
        <v>90</v>
      </c>
      <c r="Z13" s="15">
        <f t="shared" si="19"/>
        <v>0.29199999999999998</v>
      </c>
      <c r="AA13" s="15">
        <f t="shared" si="20"/>
        <v>1.8288</v>
      </c>
      <c r="AB13" s="3"/>
      <c r="AC13" s="3"/>
      <c r="AD13" s="3" t="str">
        <f t="shared" si="21"/>
        <v/>
      </c>
      <c r="AE13" s="3" t="str">
        <f t="shared" si="21"/>
        <v/>
      </c>
      <c r="AF13" s="3">
        <f t="shared" si="21"/>
        <v>2.9538218877930551</v>
      </c>
      <c r="AG13" s="3" t="str">
        <f t="shared" si="21"/>
        <v/>
      </c>
      <c r="AH13" s="3">
        <f t="shared" si="21"/>
        <v>2.9538218877930547</v>
      </c>
      <c r="AI13" s="3" t="str">
        <f t="shared" si="21"/>
        <v/>
      </c>
      <c r="AJ13" s="3" t="str">
        <f t="shared" si="21"/>
        <v/>
      </c>
      <c r="AK13" s="3" t="str">
        <f t="shared" si="22"/>
        <v/>
      </c>
      <c r="AL13" s="3">
        <f t="shared" si="22"/>
        <v>2.9613841558109586</v>
      </c>
      <c r="AM13" s="3" t="str">
        <f t="shared" si="22"/>
        <v/>
      </c>
    </row>
    <row r="14" spans="1:40" x14ac:dyDescent="0.25">
      <c r="A14" t="s">
        <v>60</v>
      </c>
      <c r="B14" s="4" t="s">
        <v>69</v>
      </c>
      <c r="C14" t="s">
        <v>70</v>
      </c>
      <c r="D14">
        <v>431</v>
      </c>
      <c r="E14">
        <v>72</v>
      </c>
      <c r="J14">
        <v>705</v>
      </c>
      <c r="L14" s="2">
        <f t="shared" si="17"/>
        <v>1015.1999999999999</v>
      </c>
      <c r="Q14">
        <v>1570</v>
      </c>
      <c r="U14">
        <v>3799</v>
      </c>
      <c r="V14" s="3">
        <f t="shared" si="18"/>
        <v>0.26722821795209262</v>
      </c>
      <c r="X14" s="4" t="s">
        <v>90</v>
      </c>
      <c r="Z14" s="15">
        <f t="shared" si="19"/>
        <v>0.43099999999999999</v>
      </c>
      <c r="AA14" s="15">
        <f t="shared" si="20"/>
        <v>1.8288</v>
      </c>
      <c r="AB14" s="3"/>
      <c r="AC14" s="3"/>
      <c r="AD14" s="3" t="str">
        <f t="shared" si="21"/>
        <v/>
      </c>
      <c r="AE14" s="3" t="str">
        <f t="shared" si="21"/>
        <v/>
      </c>
      <c r="AF14" s="3">
        <f t="shared" si="21"/>
        <v>3.250792679232084</v>
      </c>
      <c r="AG14" s="3" t="str">
        <f t="shared" si="21"/>
        <v/>
      </c>
      <c r="AH14" s="3">
        <f t="shared" si="21"/>
        <v>3.2507926792320836</v>
      </c>
      <c r="AI14" s="3" t="str">
        <f t="shared" si="21"/>
        <v/>
      </c>
      <c r="AJ14" s="3" t="str">
        <f t="shared" si="21"/>
        <v/>
      </c>
      <c r="AK14" s="3" t="str">
        <f t="shared" si="22"/>
        <v/>
      </c>
      <c r="AL14" s="3">
        <f t="shared" si="22"/>
        <v>3.2174906265685568</v>
      </c>
      <c r="AM14" s="3" t="str">
        <f t="shared" si="22"/>
        <v/>
      </c>
    </row>
    <row r="15" spans="1:40" x14ac:dyDescent="0.25">
      <c r="B15" s="4"/>
      <c r="L15" s="2"/>
      <c r="V15" s="3"/>
      <c r="X15" s="4"/>
      <c r="Z15" s="15"/>
      <c r="AA15" s="15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40" x14ac:dyDescent="0.25">
      <c r="A16" t="s">
        <v>12</v>
      </c>
      <c r="B16" s="4" t="s">
        <v>13</v>
      </c>
      <c r="C16">
        <v>10</v>
      </c>
      <c r="D16">
        <v>241</v>
      </c>
      <c r="E16">
        <v>70</v>
      </c>
      <c r="F16">
        <v>73</v>
      </c>
      <c r="J16">
        <v>199</v>
      </c>
      <c r="L16" s="2">
        <f>P16/P$3^2*L$3^2</f>
        <v>285.79591836734693</v>
      </c>
      <c r="P16">
        <v>389</v>
      </c>
      <c r="U16">
        <v>1550</v>
      </c>
      <c r="V16" s="3">
        <f t="shared" ref="V16:V23" si="23">IF(L16=0,"",L16/U16)</f>
        <v>0.18438446346280446</v>
      </c>
      <c r="X16" s="4" t="s">
        <v>74</v>
      </c>
      <c r="Z16" s="15">
        <f t="shared" ref="Z16:Z23" si="24">IF(D16=0,"",D16*0.001)</f>
        <v>0.24099999999999999</v>
      </c>
      <c r="AA16" s="15">
        <f t="shared" ref="AA16:AA23" si="25">IF(E16=0,"",E16*0.0254)</f>
        <v>1.778</v>
      </c>
      <c r="AB16" s="3">
        <f t="shared" ref="AB16:AJ23" si="26">IF(F16=0,"",F16*4.448/(1.225*0.5*AB$3^2*$Z16*$AA16))</f>
        <v>1.7199475348270932</v>
      </c>
      <c r="AC16" s="3" t="str">
        <f t="shared" si="26"/>
        <v/>
      </c>
      <c r="AD16" s="3" t="str">
        <f t="shared" si="26"/>
        <v/>
      </c>
      <c r="AE16" s="3" t="str">
        <f t="shared" si="26"/>
        <v/>
      </c>
      <c r="AF16" s="3">
        <f t="shared" si="26"/>
        <v>1.6879046766440133</v>
      </c>
      <c r="AG16" s="3" t="str">
        <f t="shared" si="26"/>
        <v/>
      </c>
      <c r="AH16" s="3">
        <f t="shared" si="26"/>
        <v>1.6834040591080943</v>
      </c>
      <c r="AI16" s="3" t="str">
        <f t="shared" si="26"/>
        <v/>
      </c>
      <c r="AJ16" s="3" t="str">
        <f t="shared" si="26"/>
        <v/>
      </c>
      <c r="AK16" s="3">
        <f t="shared" ref="AK16:AK23" si="27">IF(P16=0,"",P16*4.448/(1.225*0.5*AK$3^2*$Z16*$AA16))</f>
        <v>1.6834040591080948</v>
      </c>
      <c r="AL16" s="3"/>
      <c r="AM16" s="3" t="str">
        <f t="shared" ref="AM16:AM23" si="28">IF(R16=0,"",R16*4.448/(1.225*0.5*AM$3^2*$Z16*$AA16))</f>
        <v/>
      </c>
    </row>
    <row r="17" spans="1:39" x14ac:dyDescent="0.25">
      <c r="A17" t="s">
        <v>12</v>
      </c>
      <c r="B17" s="4" t="s">
        <v>14</v>
      </c>
      <c r="C17">
        <v>10</v>
      </c>
      <c r="D17">
        <v>241</v>
      </c>
      <c r="E17">
        <v>70</v>
      </c>
      <c r="F17">
        <v>86</v>
      </c>
      <c r="J17">
        <v>239</v>
      </c>
      <c r="L17" s="2">
        <f>P17/P$3^2*L$3^2</f>
        <v>349.71428571428572</v>
      </c>
      <c r="P17">
        <v>476</v>
      </c>
      <c r="U17">
        <v>1550</v>
      </c>
      <c r="V17" s="3">
        <f t="shared" si="23"/>
        <v>0.22562211981566821</v>
      </c>
      <c r="X17" s="4" t="s">
        <v>74</v>
      </c>
      <c r="Z17" s="15">
        <f t="shared" si="24"/>
        <v>0.24099999999999999</v>
      </c>
      <c r="AA17" s="15">
        <f t="shared" si="25"/>
        <v>1.778</v>
      </c>
      <c r="AB17" s="3">
        <f t="shared" si="26"/>
        <v>2.0262395615771234</v>
      </c>
      <c r="AC17" s="3" t="str">
        <f t="shared" si="26"/>
        <v/>
      </c>
      <c r="AD17" s="3" t="str">
        <f t="shared" si="26"/>
        <v/>
      </c>
      <c r="AE17" s="3" t="str">
        <f t="shared" si="26"/>
        <v/>
      </c>
      <c r="AF17" s="3">
        <f t="shared" si="26"/>
        <v>2.0271819985825084</v>
      </c>
      <c r="AG17" s="3" t="str">
        <f t="shared" si="26"/>
        <v/>
      </c>
      <c r="AH17" s="3">
        <f t="shared" si="26"/>
        <v>2.0598980260551492</v>
      </c>
      <c r="AI17" s="3" t="str">
        <f t="shared" si="26"/>
        <v/>
      </c>
      <c r="AJ17" s="3" t="str">
        <f t="shared" si="26"/>
        <v/>
      </c>
      <c r="AK17" s="3">
        <f t="shared" si="27"/>
        <v>2.0598980260551492</v>
      </c>
      <c r="AL17" s="3"/>
      <c r="AM17" s="3" t="str">
        <f t="shared" si="28"/>
        <v/>
      </c>
    </row>
    <row r="18" spans="1:39" x14ac:dyDescent="0.25">
      <c r="A18" t="s">
        <v>12</v>
      </c>
      <c r="B18" s="4" t="s">
        <v>15</v>
      </c>
      <c r="C18">
        <v>10</v>
      </c>
      <c r="D18">
        <v>241</v>
      </c>
      <c r="E18">
        <v>70</v>
      </c>
      <c r="F18">
        <v>92</v>
      </c>
      <c r="J18">
        <v>256</v>
      </c>
      <c r="L18" s="2">
        <f>P18/P$3^2*L$3^2</f>
        <v>373.9591836734694</v>
      </c>
      <c r="P18">
        <v>509</v>
      </c>
      <c r="U18">
        <v>1550</v>
      </c>
      <c r="V18" s="3">
        <f t="shared" si="23"/>
        <v>0.24126398946675445</v>
      </c>
      <c r="X18" s="4" t="s">
        <v>74</v>
      </c>
      <c r="Z18" s="15">
        <f t="shared" si="24"/>
        <v>0.24099999999999999</v>
      </c>
      <c r="AA18" s="15">
        <f t="shared" si="25"/>
        <v>1.778</v>
      </c>
      <c r="AB18" s="3">
        <f t="shared" si="26"/>
        <v>2.1676051123848294</v>
      </c>
      <c r="AC18" s="3" t="str">
        <f t="shared" si="26"/>
        <v/>
      </c>
      <c r="AD18" s="3" t="str">
        <f t="shared" si="26"/>
        <v/>
      </c>
      <c r="AE18" s="3" t="str">
        <f t="shared" si="26"/>
        <v/>
      </c>
      <c r="AF18" s="3">
        <f t="shared" si="26"/>
        <v>2.171374860406369</v>
      </c>
      <c r="AG18" s="3" t="str">
        <f t="shared" si="26"/>
        <v/>
      </c>
      <c r="AH18" s="3">
        <f t="shared" si="26"/>
        <v>2.202706082483342</v>
      </c>
      <c r="AI18" s="3" t="str">
        <f t="shared" si="26"/>
        <v/>
      </c>
      <c r="AJ18" s="3" t="str">
        <f t="shared" si="26"/>
        <v/>
      </c>
      <c r="AK18" s="3">
        <f t="shared" si="27"/>
        <v>2.2027060824833424</v>
      </c>
      <c r="AL18" s="3"/>
      <c r="AM18" s="3" t="str">
        <f t="shared" si="28"/>
        <v/>
      </c>
    </row>
    <row r="19" spans="1:39" x14ac:dyDescent="0.25">
      <c r="V19" s="3" t="str">
        <f t="shared" si="23"/>
        <v/>
      </c>
      <c r="Z19" s="15" t="str">
        <f t="shared" si="24"/>
        <v/>
      </c>
      <c r="AA19" s="15" t="str">
        <f t="shared" si="25"/>
        <v/>
      </c>
      <c r="AB19" s="3" t="str">
        <f t="shared" si="26"/>
        <v/>
      </c>
      <c r="AC19" s="3" t="str">
        <f t="shared" si="26"/>
        <v/>
      </c>
      <c r="AD19" s="3" t="str">
        <f t="shared" si="26"/>
        <v/>
      </c>
      <c r="AE19" s="3" t="str">
        <f t="shared" si="26"/>
        <v/>
      </c>
      <c r="AF19" s="3" t="str">
        <f t="shared" si="26"/>
        <v/>
      </c>
      <c r="AG19" s="3" t="str">
        <f t="shared" si="26"/>
        <v/>
      </c>
      <c r="AH19" s="3" t="str">
        <f t="shared" si="26"/>
        <v/>
      </c>
      <c r="AI19" s="3" t="str">
        <f t="shared" si="26"/>
        <v/>
      </c>
      <c r="AJ19" s="3" t="str">
        <f t="shared" si="26"/>
        <v/>
      </c>
      <c r="AK19" s="3" t="str">
        <f t="shared" si="27"/>
        <v/>
      </c>
      <c r="AL19" s="3"/>
      <c r="AM19" s="3" t="str">
        <f t="shared" si="28"/>
        <v/>
      </c>
    </row>
    <row r="20" spans="1:39" x14ac:dyDescent="0.25">
      <c r="A20" t="s">
        <v>12</v>
      </c>
      <c r="B20" s="4" t="s">
        <v>16</v>
      </c>
      <c r="C20">
        <v>12</v>
      </c>
      <c r="D20">
        <v>304</v>
      </c>
      <c r="E20">
        <v>70</v>
      </c>
      <c r="F20">
        <v>104</v>
      </c>
      <c r="J20">
        <v>290</v>
      </c>
      <c r="L20" s="2">
        <f>P20/P$3^2*L$3^2</f>
        <v>425.38775510204084</v>
      </c>
      <c r="P20">
        <v>579</v>
      </c>
      <c r="U20">
        <v>3300</v>
      </c>
      <c r="V20" s="3">
        <f t="shared" si="23"/>
        <v>0.12890538033395177</v>
      </c>
      <c r="X20" s="4" t="s">
        <v>74</v>
      </c>
      <c r="Z20" s="15">
        <f t="shared" si="24"/>
        <v>0.30399999999999999</v>
      </c>
      <c r="AA20" s="15">
        <f t="shared" si="25"/>
        <v>1.778</v>
      </c>
      <c r="AB20" s="3">
        <f t="shared" si="26"/>
        <v>1.942536274914666</v>
      </c>
      <c r="AC20" s="3" t="str">
        <f t="shared" si="26"/>
        <v/>
      </c>
      <c r="AD20" s="3" t="str">
        <f t="shared" si="26"/>
        <v/>
      </c>
      <c r="AE20" s="3" t="str">
        <f t="shared" si="26"/>
        <v/>
      </c>
      <c r="AF20" s="3">
        <f t="shared" si="26"/>
        <v>1.9500075682797222</v>
      </c>
      <c r="AG20" s="3" t="str">
        <f t="shared" si="26"/>
        <v/>
      </c>
      <c r="AH20" s="3">
        <f t="shared" si="26"/>
        <v>1.9863729451688237</v>
      </c>
      <c r="AI20" s="3" t="str">
        <f t="shared" si="26"/>
        <v/>
      </c>
      <c r="AJ20" s="3" t="str">
        <f t="shared" si="26"/>
        <v/>
      </c>
      <c r="AK20" s="3">
        <f t="shared" si="27"/>
        <v>1.9863729451688237</v>
      </c>
      <c r="AL20" s="3"/>
      <c r="AM20" s="3" t="str">
        <f t="shared" si="28"/>
        <v/>
      </c>
    </row>
    <row r="21" spans="1:39" x14ac:dyDescent="0.25">
      <c r="A21" t="s">
        <v>12</v>
      </c>
      <c r="B21" s="4" t="s">
        <v>17</v>
      </c>
      <c r="C21">
        <v>12</v>
      </c>
      <c r="D21">
        <v>304</v>
      </c>
      <c r="E21">
        <v>70</v>
      </c>
      <c r="F21">
        <v>124</v>
      </c>
      <c r="J21">
        <v>346</v>
      </c>
      <c r="L21" s="2">
        <f>P21/P$3^2*L$3^2</f>
        <v>506.20408163265301</v>
      </c>
      <c r="P21">
        <v>689</v>
      </c>
      <c r="U21">
        <v>3300</v>
      </c>
      <c r="V21" s="3">
        <f t="shared" si="23"/>
        <v>0.1533951762523191</v>
      </c>
      <c r="X21" s="4" t="s">
        <v>74</v>
      </c>
      <c r="Z21" s="15">
        <f t="shared" si="24"/>
        <v>0.30399999999999999</v>
      </c>
      <c r="AA21" s="15">
        <f t="shared" si="25"/>
        <v>1.778</v>
      </c>
      <c r="AB21" s="3">
        <f t="shared" si="26"/>
        <v>2.3161009431674864</v>
      </c>
      <c r="AC21" s="3" t="str">
        <f t="shared" si="26"/>
        <v/>
      </c>
      <c r="AD21" s="3" t="str">
        <f t="shared" si="26"/>
        <v/>
      </c>
      <c r="AE21" s="3" t="str">
        <f t="shared" si="26"/>
        <v/>
      </c>
      <c r="AF21" s="3">
        <f t="shared" si="26"/>
        <v>2.3265607538785651</v>
      </c>
      <c r="AG21" s="3" t="str">
        <f t="shared" si="26"/>
        <v/>
      </c>
      <c r="AH21" s="3">
        <f t="shared" si="26"/>
        <v>2.3637494977915701</v>
      </c>
      <c r="AI21" s="3" t="str">
        <f t="shared" si="26"/>
        <v/>
      </c>
      <c r="AJ21" s="3" t="str">
        <f t="shared" si="26"/>
        <v/>
      </c>
      <c r="AK21" s="3">
        <f t="shared" si="27"/>
        <v>2.363749497791571</v>
      </c>
      <c r="AL21" s="3"/>
      <c r="AM21" s="3" t="str">
        <f t="shared" si="28"/>
        <v/>
      </c>
    </row>
    <row r="22" spans="1:39" x14ac:dyDescent="0.25">
      <c r="V22" s="3" t="str">
        <f t="shared" si="23"/>
        <v/>
      </c>
      <c r="Z22" s="15" t="str">
        <f t="shared" si="24"/>
        <v/>
      </c>
      <c r="AA22" s="15" t="str">
        <f t="shared" si="25"/>
        <v/>
      </c>
      <c r="AB22" s="3" t="str">
        <f t="shared" si="26"/>
        <v/>
      </c>
      <c r="AC22" s="3" t="str">
        <f t="shared" si="26"/>
        <v/>
      </c>
      <c r="AD22" s="3" t="str">
        <f t="shared" si="26"/>
        <v/>
      </c>
      <c r="AE22" s="3" t="str">
        <f t="shared" si="26"/>
        <v/>
      </c>
      <c r="AF22" s="3" t="str">
        <f t="shared" si="26"/>
        <v/>
      </c>
      <c r="AG22" s="3" t="str">
        <f t="shared" si="26"/>
        <v/>
      </c>
      <c r="AH22" s="3" t="str">
        <f t="shared" si="26"/>
        <v/>
      </c>
      <c r="AI22" s="3" t="str">
        <f t="shared" si="26"/>
        <v/>
      </c>
      <c r="AJ22" s="3" t="str">
        <f t="shared" si="26"/>
        <v/>
      </c>
      <c r="AK22" s="3" t="str">
        <f t="shared" si="27"/>
        <v/>
      </c>
      <c r="AL22" s="3"/>
      <c r="AM22" s="3" t="str">
        <f t="shared" si="28"/>
        <v/>
      </c>
    </row>
    <row r="23" spans="1:39" x14ac:dyDescent="0.25">
      <c r="A23" t="s">
        <v>18</v>
      </c>
      <c r="B23" s="4" t="s">
        <v>57</v>
      </c>
      <c r="D23">
        <v>323</v>
      </c>
      <c r="E23">
        <v>70</v>
      </c>
      <c r="F23">
        <v>145</v>
      </c>
      <c r="L23" s="2">
        <v>618</v>
      </c>
      <c r="Q23">
        <v>939</v>
      </c>
      <c r="U23">
        <v>4850</v>
      </c>
      <c r="V23" s="3">
        <f t="shared" si="23"/>
        <v>0.12742268041237115</v>
      </c>
      <c r="X23" s="4" t="s">
        <v>79</v>
      </c>
      <c r="Z23" s="15">
        <f t="shared" si="24"/>
        <v>0.32300000000000001</v>
      </c>
      <c r="AA23" s="15">
        <f t="shared" si="25"/>
        <v>1.778</v>
      </c>
      <c r="AB23" s="3">
        <f t="shared" si="26"/>
        <v>2.5490295010192447</v>
      </c>
      <c r="AC23" s="3" t="str">
        <f t="shared" si="26"/>
        <v/>
      </c>
      <c r="AD23" s="3" t="str">
        <f t="shared" si="26"/>
        <v/>
      </c>
      <c r="AE23" s="3" t="str">
        <f t="shared" si="26"/>
        <v/>
      </c>
      <c r="AF23" s="3" t="str">
        <f t="shared" si="26"/>
        <v/>
      </c>
      <c r="AG23" s="3" t="str">
        <f t="shared" si="26"/>
        <v/>
      </c>
      <c r="AH23" s="3">
        <f t="shared" si="26"/>
        <v>2.7160348821205056</v>
      </c>
      <c r="AI23" s="3" t="str">
        <f t="shared" si="26"/>
        <v/>
      </c>
      <c r="AJ23" s="3" t="str">
        <f t="shared" si="26"/>
        <v/>
      </c>
      <c r="AK23" s="3" t="str">
        <f t="shared" si="27"/>
        <v/>
      </c>
      <c r="AL23" s="3"/>
      <c r="AM23" s="3" t="str">
        <f t="shared" si="28"/>
        <v/>
      </c>
    </row>
    <row r="24" spans="1:39" x14ac:dyDescent="0.25">
      <c r="B24" s="4"/>
      <c r="L24" s="2"/>
      <c r="V24" s="3"/>
      <c r="X24" s="4"/>
      <c r="Z24" s="15"/>
      <c r="AA24" s="15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t="s">
        <v>115</v>
      </c>
      <c r="B25" s="4" t="s">
        <v>87</v>
      </c>
      <c r="E25">
        <v>70.87</v>
      </c>
      <c r="L25" s="2">
        <f>S25/S$3^2*L$3^2</f>
        <v>339.00590091309175</v>
      </c>
      <c r="S25">
        <v>711.94087782999998</v>
      </c>
      <c r="U25">
        <v>2295</v>
      </c>
      <c r="V25" s="3">
        <f>IF(L25=0,"",L25/U25)</f>
        <v>0.14771498950461515</v>
      </c>
      <c r="X25" s="4" t="s">
        <v>94</v>
      </c>
      <c r="Z25" s="15" t="str">
        <f>IF(D25=0,"",D25*0.001)</f>
        <v/>
      </c>
      <c r="AA25" s="15">
        <f>IF(E25=0,"",E25*0.0254)</f>
        <v>1.800098</v>
      </c>
      <c r="AB25" s="3"/>
      <c r="AC25" s="3" t="str">
        <f t="shared" ref="AC25:AJ28" si="29">IF(G25=0,"",G25*4.448/(1.225*0.5*AC$3^2*$Z25*$AA25))</f>
        <v/>
      </c>
      <c r="AD25" s="3" t="str">
        <f t="shared" si="29"/>
        <v/>
      </c>
      <c r="AE25" s="3" t="str">
        <f t="shared" si="29"/>
        <v/>
      </c>
      <c r="AF25" s="3" t="str">
        <f t="shared" si="29"/>
        <v/>
      </c>
      <c r="AG25" s="3" t="str">
        <f t="shared" si="29"/>
        <v/>
      </c>
      <c r="AH25" s="3" t="e">
        <f t="shared" si="29"/>
        <v>#VALUE!</v>
      </c>
      <c r="AI25" s="3" t="str">
        <f t="shared" si="29"/>
        <v/>
      </c>
      <c r="AJ25" s="3" t="str">
        <f t="shared" si="29"/>
        <v/>
      </c>
      <c r="AK25" s="3" t="str">
        <f t="shared" ref="AK25:AM28" si="30">IF(P25=0,"",P25*4.448/(1.225*0.5*AK$3^2*$Z25*$AA25))</f>
        <v/>
      </c>
      <c r="AL25" s="3" t="str">
        <f t="shared" si="30"/>
        <v/>
      </c>
      <c r="AM25" s="3" t="str">
        <f t="shared" si="30"/>
        <v/>
      </c>
    </row>
    <row r="26" spans="1:39" x14ac:dyDescent="0.25">
      <c r="A26" t="s">
        <v>115</v>
      </c>
      <c r="B26" s="4" t="s">
        <v>86</v>
      </c>
      <c r="E26">
        <v>70.87</v>
      </c>
      <c r="L26" s="2">
        <f>S26/S$3^2*L$3^2</f>
        <v>477.79528306387209</v>
      </c>
      <c r="S26">
        <v>1003.4102425100001</v>
      </c>
      <c r="U26">
        <v>2295</v>
      </c>
      <c r="V26" s="3">
        <f>IF(L26=0,"",L26/U26)</f>
        <v>0.20818966582303794</v>
      </c>
      <c r="X26" s="4" t="s">
        <v>94</v>
      </c>
      <c r="Z26" s="15" t="str">
        <f>IF(D26=0,"",D26*0.001)</f>
        <v/>
      </c>
      <c r="AA26" s="15">
        <f>IF(E26=0,"",E26*0.0254)</f>
        <v>1.800098</v>
      </c>
      <c r="AB26" s="3"/>
      <c r="AC26" s="3" t="str">
        <f t="shared" si="29"/>
        <v/>
      </c>
      <c r="AD26" s="3" t="str">
        <f t="shared" si="29"/>
        <v/>
      </c>
      <c r="AE26" s="3" t="str">
        <f t="shared" si="29"/>
        <v/>
      </c>
      <c r="AF26" s="3" t="str">
        <f t="shared" si="29"/>
        <v/>
      </c>
      <c r="AG26" s="3" t="str">
        <f t="shared" si="29"/>
        <v/>
      </c>
      <c r="AH26" s="3" t="e">
        <f t="shared" si="29"/>
        <v>#VALUE!</v>
      </c>
      <c r="AI26" s="3" t="str">
        <f t="shared" si="29"/>
        <v/>
      </c>
      <c r="AJ26" s="3" t="str">
        <f t="shared" si="29"/>
        <v/>
      </c>
      <c r="AK26" s="3" t="str">
        <f t="shared" si="30"/>
        <v/>
      </c>
      <c r="AL26" s="3" t="str">
        <f t="shared" si="30"/>
        <v/>
      </c>
      <c r="AM26" s="3" t="str">
        <f t="shared" si="30"/>
        <v/>
      </c>
    </row>
    <row r="27" spans="1:39" x14ac:dyDescent="0.25">
      <c r="A27" t="s">
        <v>115</v>
      </c>
      <c r="B27" s="4" t="s">
        <v>89</v>
      </c>
      <c r="E27">
        <v>70.87</v>
      </c>
      <c r="L27" s="2">
        <f>S27/S$3^2*L$3^2</f>
        <v>718.36233225218177</v>
      </c>
      <c r="S27">
        <v>1508.6212601200002</v>
      </c>
      <c r="U27">
        <v>3949</v>
      </c>
      <c r="V27" s="3">
        <f>IF(L27=0,"",L27/U27)</f>
        <v>0.18190993473086395</v>
      </c>
      <c r="X27" s="4" t="s">
        <v>94</v>
      </c>
      <c r="Z27" s="15" t="str">
        <f>IF(D27=0,"",D27*0.001)</f>
        <v/>
      </c>
      <c r="AA27" s="15">
        <f>IF(E27=0,"",E27*0.0254)</f>
        <v>1.800098</v>
      </c>
      <c r="AB27" s="3"/>
      <c r="AC27" s="3" t="str">
        <f t="shared" si="29"/>
        <v/>
      </c>
      <c r="AD27" s="3" t="str">
        <f t="shared" si="29"/>
        <v/>
      </c>
      <c r="AE27" s="3" t="str">
        <f t="shared" si="29"/>
        <v/>
      </c>
      <c r="AF27" s="3" t="str">
        <f t="shared" si="29"/>
        <v/>
      </c>
      <c r="AG27" s="3" t="str">
        <f t="shared" si="29"/>
        <v/>
      </c>
      <c r="AH27" s="3" t="e">
        <f t="shared" si="29"/>
        <v>#VALUE!</v>
      </c>
      <c r="AI27" s="3" t="str">
        <f t="shared" si="29"/>
        <v/>
      </c>
      <c r="AJ27" s="3" t="str">
        <f t="shared" si="29"/>
        <v/>
      </c>
      <c r="AK27" s="3" t="str">
        <f t="shared" si="30"/>
        <v/>
      </c>
      <c r="AL27" s="3" t="str">
        <f t="shared" si="30"/>
        <v/>
      </c>
      <c r="AM27" s="3" t="str">
        <f t="shared" si="30"/>
        <v/>
      </c>
    </row>
    <row r="28" spans="1:39" x14ac:dyDescent="0.25">
      <c r="A28" t="s">
        <v>115</v>
      </c>
      <c r="B28" s="4" t="s">
        <v>88</v>
      </c>
      <c r="E28">
        <v>70.87</v>
      </c>
      <c r="L28" s="2">
        <f>S28/S$3^2*L$3^2</f>
        <v>891.84905994065707</v>
      </c>
      <c r="S28">
        <v>1872.95796597</v>
      </c>
      <c r="U28">
        <v>3949</v>
      </c>
      <c r="V28" s="3">
        <f>IF(L28=0,"",L28/U28)</f>
        <v>0.22584174726276451</v>
      </c>
      <c r="X28" s="4" t="s">
        <v>94</v>
      </c>
      <c r="Z28" s="15" t="str">
        <f>IF(D28=0,"",D28*0.001)</f>
        <v/>
      </c>
      <c r="AA28" s="15">
        <f>IF(E28=0,"",E28*0.0254)</f>
        <v>1.800098</v>
      </c>
      <c r="AB28" s="3"/>
      <c r="AC28" s="3" t="str">
        <f t="shared" si="29"/>
        <v/>
      </c>
      <c r="AD28" s="3" t="str">
        <f t="shared" si="29"/>
        <v/>
      </c>
      <c r="AE28" s="3" t="str">
        <f t="shared" si="29"/>
        <v/>
      </c>
      <c r="AF28" s="3" t="str">
        <f t="shared" si="29"/>
        <v/>
      </c>
      <c r="AG28" s="3" t="str">
        <f t="shared" si="29"/>
        <v/>
      </c>
      <c r="AH28" s="3" t="e">
        <f t="shared" si="29"/>
        <v>#VALUE!</v>
      </c>
      <c r="AI28" s="3" t="str">
        <f t="shared" si="29"/>
        <v/>
      </c>
      <c r="AJ28" s="3" t="str">
        <f t="shared" si="29"/>
        <v/>
      </c>
      <c r="AK28" s="3" t="str">
        <f t="shared" si="30"/>
        <v/>
      </c>
      <c r="AL28" s="3" t="str">
        <f t="shared" si="30"/>
        <v/>
      </c>
      <c r="AM28" s="3" t="str">
        <f t="shared" si="30"/>
        <v/>
      </c>
    </row>
    <row r="29" spans="1:39" x14ac:dyDescent="0.25">
      <c r="V29" s="3" t="str">
        <f t="shared" si="3"/>
        <v/>
      </c>
      <c r="Z29" s="15" t="str">
        <f t="shared" si="4"/>
        <v/>
      </c>
      <c r="AA29" s="15" t="str">
        <f t="shared" si="5"/>
        <v/>
      </c>
      <c r="AB29" s="3" t="str">
        <f t="shared" si="6"/>
        <v/>
      </c>
      <c r="AC29" s="3" t="str">
        <f t="shared" si="7"/>
        <v/>
      </c>
      <c r="AD29" s="3" t="str">
        <f t="shared" si="8"/>
        <v/>
      </c>
      <c r="AE29" s="3" t="str">
        <f t="shared" si="9"/>
        <v/>
      </c>
      <c r="AF29" s="3" t="str">
        <f t="shared" si="10"/>
        <v/>
      </c>
      <c r="AG29" s="3" t="str">
        <f t="shared" si="11"/>
        <v/>
      </c>
      <c r="AH29" s="3" t="str">
        <f t="shared" si="12"/>
        <v/>
      </c>
      <c r="AI29" s="3" t="str">
        <f t="shared" si="13"/>
        <v/>
      </c>
      <c r="AJ29" s="3" t="str">
        <f t="shared" si="14"/>
        <v/>
      </c>
      <c r="AK29" s="3" t="str">
        <f t="shared" si="15"/>
        <v/>
      </c>
      <c r="AL29" s="3"/>
      <c r="AM29" s="3" t="str">
        <f t="shared" si="16"/>
        <v/>
      </c>
    </row>
    <row r="30" spans="1:39" x14ac:dyDescent="0.25">
      <c r="A30" t="s">
        <v>8</v>
      </c>
      <c r="B30" s="4" t="s">
        <v>30</v>
      </c>
      <c r="C30">
        <v>16</v>
      </c>
      <c r="D30">
        <v>254</v>
      </c>
      <c r="E30">
        <v>71</v>
      </c>
      <c r="H30">
        <v>171</v>
      </c>
      <c r="L30">
        <v>379</v>
      </c>
      <c r="R30">
        <v>675</v>
      </c>
      <c r="U30">
        <v>1968</v>
      </c>
      <c r="V30" s="3">
        <f t="shared" si="3"/>
        <v>0.19258130081300814</v>
      </c>
      <c r="X30" s="4" t="s">
        <v>77</v>
      </c>
      <c r="Z30" s="15">
        <f t="shared" si="4"/>
        <v>0.254</v>
      </c>
      <c r="AA30" s="15">
        <f t="shared" si="5"/>
        <v>1.8033999999999999</v>
      </c>
      <c r="AB30" s="3" t="str">
        <f t="shared" si="6"/>
        <v/>
      </c>
      <c r="AC30" s="3" t="str">
        <f t="shared" si="7"/>
        <v/>
      </c>
      <c r="AD30" s="3">
        <f t="shared" si="8"/>
        <v>2.1199908852907026</v>
      </c>
      <c r="AE30" s="3" t="str">
        <f t="shared" si="9"/>
        <v/>
      </c>
      <c r="AF30" s="3" t="str">
        <f t="shared" si="10"/>
        <v/>
      </c>
      <c r="AG30" s="3" t="str">
        <f t="shared" si="11"/>
        <v/>
      </c>
      <c r="AH30" s="3">
        <f t="shared" si="12"/>
        <v>2.0883081105267736</v>
      </c>
      <c r="AI30" s="3" t="str">
        <f t="shared" si="13"/>
        <v/>
      </c>
      <c r="AJ30" s="3" t="str">
        <f t="shared" si="14"/>
        <v/>
      </c>
      <c r="AK30" s="3" t="str">
        <f t="shared" si="15"/>
        <v/>
      </c>
      <c r="AL30" s="3"/>
      <c r="AM30" s="3">
        <f t="shared" si="16"/>
        <v>2.0920962683789828</v>
      </c>
    </row>
    <row r="31" spans="1:39" x14ac:dyDescent="0.25">
      <c r="A31" t="s">
        <v>8</v>
      </c>
      <c r="B31" s="4" t="s">
        <v>9</v>
      </c>
      <c r="C31" t="s">
        <v>53</v>
      </c>
      <c r="D31">
        <v>305</v>
      </c>
      <c r="E31">
        <v>67</v>
      </c>
      <c r="H31">
        <v>203</v>
      </c>
      <c r="J31">
        <v>318</v>
      </c>
      <c r="L31">
        <v>460</v>
      </c>
      <c r="U31">
        <v>2187</v>
      </c>
      <c r="V31" s="3">
        <f t="shared" si="3"/>
        <v>0.21033379058070417</v>
      </c>
      <c r="X31" s="4" t="s">
        <v>77</v>
      </c>
      <c r="Z31" s="15">
        <f t="shared" si="4"/>
        <v>0.30499999999999999</v>
      </c>
      <c r="AA31" s="15">
        <f t="shared" si="5"/>
        <v>1.7018</v>
      </c>
      <c r="AB31" s="3" t="str">
        <f t="shared" si="6"/>
        <v/>
      </c>
      <c r="AC31" s="3" t="str">
        <f t="shared" si="7"/>
        <v/>
      </c>
      <c r="AD31" s="3">
        <f t="shared" si="8"/>
        <v>2.2210142476980939</v>
      </c>
      <c r="AE31" s="3" t="str">
        <f t="shared" si="9"/>
        <v/>
      </c>
      <c r="AF31" s="3">
        <f t="shared" si="10"/>
        <v>2.2267035452784043</v>
      </c>
      <c r="AG31" s="3" t="str">
        <f t="shared" si="11"/>
        <v/>
      </c>
      <c r="AH31" s="3">
        <f t="shared" si="12"/>
        <v>2.2368178520878446</v>
      </c>
      <c r="AI31" s="3" t="str">
        <f t="shared" si="13"/>
        <v/>
      </c>
      <c r="AJ31" s="3" t="str">
        <f t="shared" si="14"/>
        <v/>
      </c>
      <c r="AK31" s="3" t="str">
        <f t="shared" si="15"/>
        <v/>
      </c>
      <c r="AL31" s="3"/>
      <c r="AM31" s="3" t="str">
        <f t="shared" si="16"/>
        <v/>
      </c>
    </row>
    <row r="32" spans="1:39" x14ac:dyDescent="0.25">
      <c r="A32" t="s">
        <v>8</v>
      </c>
      <c r="B32" s="4" t="s">
        <v>10</v>
      </c>
      <c r="C32" t="s">
        <v>54</v>
      </c>
      <c r="D32">
        <v>323</v>
      </c>
      <c r="E32">
        <v>71</v>
      </c>
      <c r="H32">
        <v>202</v>
      </c>
      <c r="J32" s="1">
        <v>348</v>
      </c>
      <c r="L32">
        <v>459</v>
      </c>
      <c r="R32">
        <v>818</v>
      </c>
      <c r="U32">
        <v>2808</v>
      </c>
      <c r="V32" s="3">
        <f t="shared" si="3"/>
        <v>0.16346153846153846</v>
      </c>
      <c r="X32" s="4" t="s">
        <v>77</v>
      </c>
      <c r="Z32" s="15">
        <f t="shared" si="4"/>
        <v>0.32300000000000001</v>
      </c>
      <c r="AA32" s="15">
        <f t="shared" si="5"/>
        <v>1.8033999999999999</v>
      </c>
      <c r="AB32" s="3" t="str">
        <f t="shared" si="6"/>
        <v/>
      </c>
      <c r="AC32" s="3" t="str">
        <f t="shared" si="7"/>
        <v/>
      </c>
      <c r="AD32" s="3">
        <f t="shared" si="8"/>
        <v>1.9693388434902208</v>
      </c>
      <c r="AE32" s="3" t="str">
        <f t="shared" si="9"/>
        <v/>
      </c>
      <c r="AF32" s="3">
        <f t="shared" si="10"/>
        <v>2.1713423129809009</v>
      </c>
      <c r="AG32" s="3" t="str">
        <f t="shared" si="11"/>
        <v/>
      </c>
      <c r="AH32" s="3">
        <f t="shared" si="12"/>
        <v>1.9888372478812133</v>
      </c>
      <c r="AI32" s="3" t="str">
        <f t="shared" si="13"/>
        <v/>
      </c>
      <c r="AJ32" s="3" t="str">
        <f t="shared" si="14"/>
        <v/>
      </c>
      <c r="AK32" s="3" t="str">
        <f t="shared" si="15"/>
        <v/>
      </c>
      <c r="AL32" s="3"/>
      <c r="AM32" s="3">
        <f t="shared" si="16"/>
        <v>1.9937118489789611</v>
      </c>
    </row>
    <row r="33" spans="1:39" x14ac:dyDescent="0.25">
      <c r="A33" t="s">
        <v>8</v>
      </c>
      <c r="B33" s="4" t="s">
        <v>10</v>
      </c>
      <c r="C33" t="s">
        <v>55</v>
      </c>
      <c r="D33">
        <v>323</v>
      </c>
      <c r="E33">
        <v>71</v>
      </c>
      <c r="H33">
        <v>240</v>
      </c>
      <c r="J33">
        <f>H33*J$3^2/H$3^2</f>
        <v>375</v>
      </c>
      <c r="L33">
        <v>544</v>
      </c>
      <c r="R33">
        <v>973</v>
      </c>
      <c r="U33">
        <v>2808</v>
      </c>
      <c r="V33" s="3">
        <f t="shared" si="3"/>
        <v>0.19373219373219372</v>
      </c>
      <c r="X33" s="4" t="s">
        <v>77</v>
      </c>
      <c r="Z33" s="15">
        <f t="shared" si="4"/>
        <v>0.32300000000000001</v>
      </c>
      <c r="AA33" s="15">
        <f t="shared" si="5"/>
        <v>1.8033999999999999</v>
      </c>
      <c r="AB33" s="3" t="str">
        <f t="shared" si="6"/>
        <v/>
      </c>
      <c r="AC33" s="3" t="str">
        <f t="shared" si="7"/>
        <v/>
      </c>
      <c r="AD33" s="3">
        <f t="shared" si="8"/>
        <v>2.3398085269190738</v>
      </c>
      <c r="AE33" s="3" t="str">
        <f t="shared" si="9"/>
        <v/>
      </c>
      <c r="AF33" s="3">
        <f t="shared" si="10"/>
        <v>2.3398085269190743</v>
      </c>
      <c r="AG33" s="3" t="str">
        <f t="shared" si="11"/>
        <v/>
      </c>
      <c r="AH33" s="3">
        <f t="shared" si="12"/>
        <v>2.3571404419332898</v>
      </c>
      <c r="AI33" s="3" t="str">
        <f t="shared" si="13"/>
        <v/>
      </c>
      <c r="AJ33" s="3" t="str">
        <f t="shared" si="14"/>
        <v/>
      </c>
      <c r="AK33" s="3" t="str">
        <f t="shared" si="15"/>
        <v/>
      </c>
      <c r="AL33" s="3"/>
      <c r="AM33" s="3">
        <f t="shared" si="16"/>
        <v>2.3714934340544369</v>
      </c>
    </row>
    <row r="34" spans="1:39" x14ac:dyDescent="0.25">
      <c r="A34" t="s">
        <v>8</v>
      </c>
      <c r="B34" s="4" t="s">
        <v>11</v>
      </c>
      <c r="C34">
        <v>52</v>
      </c>
      <c r="D34">
        <v>355</v>
      </c>
      <c r="E34">
        <v>71</v>
      </c>
      <c r="H34">
        <v>495</v>
      </c>
      <c r="L34">
        <v>1115</v>
      </c>
      <c r="R34">
        <v>1650</v>
      </c>
      <c r="U34">
        <v>4182</v>
      </c>
      <c r="V34" s="3">
        <f t="shared" si="3"/>
        <v>0.26661884265901481</v>
      </c>
      <c r="X34" s="4" t="s">
        <v>77</v>
      </c>
      <c r="Z34" s="15">
        <f t="shared" si="4"/>
        <v>0.35499999999999998</v>
      </c>
      <c r="AA34" s="15">
        <f t="shared" si="5"/>
        <v>1.8033999999999999</v>
      </c>
      <c r="AB34" s="3" t="str">
        <f t="shared" si="6"/>
        <v/>
      </c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5">
      <c r="V35" s="3" t="str">
        <f t="shared" si="3"/>
        <v/>
      </c>
      <c r="Z35" s="15" t="str">
        <f t="shared" si="4"/>
        <v/>
      </c>
      <c r="AA35" s="15" t="str">
        <f t="shared" si="5"/>
        <v/>
      </c>
      <c r="AB35" s="3" t="str">
        <f t="shared" si="6"/>
        <v/>
      </c>
      <c r="AC35" s="3" t="str">
        <f t="shared" si="7"/>
        <v/>
      </c>
      <c r="AD35" s="3" t="str">
        <f t="shared" si="8"/>
        <v/>
      </c>
      <c r="AE35" s="3" t="str">
        <f t="shared" si="9"/>
        <v/>
      </c>
      <c r="AF35" s="3" t="str">
        <f t="shared" si="10"/>
        <v/>
      </c>
      <c r="AG35" s="3" t="str">
        <f t="shared" si="11"/>
        <v/>
      </c>
      <c r="AH35" s="3" t="str">
        <f t="shared" si="12"/>
        <v/>
      </c>
      <c r="AI35" s="3" t="str">
        <f t="shared" si="13"/>
        <v/>
      </c>
      <c r="AJ35" s="3" t="str">
        <f t="shared" si="14"/>
        <v/>
      </c>
      <c r="AK35" s="3" t="str">
        <f t="shared" si="15"/>
        <v/>
      </c>
      <c r="AL35" s="3"/>
      <c r="AM35" s="3" t="str">
        <f t="shared" si="16"/>
        <v/>
      </c>
    </row>
    <row r="36" spans="1:39" x14ac:dyDescent="0.25">
      <c r="A36" t="s">
        <v>19</v>
      </c>
      <c r="B36" s="4" t="s">
        <v>22</v>
      </c>
      <c r="C36">
        <v>11</v>
      </c>
      <c r="D36">
        <v>300</v>
      </c>
      <c r="E36">
        <v>63</v>
      </c>
      <c r="F36">
        <v>82</v>
      </c>
      <c r="H36">
        <v>152</v>
      </c>
      <c r="J36">
        <v>229</v>
      </c>
      <c r="L36">
        <v>339</v>
      </c>
      <c r="P36">
        <v>468</v>
      </c>
      <c r="R36">
        <v>629</v>
      </c>
      <c r="U36">
        <v>2700</v>
      </c>
      <c r="V36" s="3">
        <f t="shared" si="3"/>
        <v>0.12555555555555556</v>
      </c>
      <c r="X36" s="4" t="s">
        <v>78</v>
      </c>
      <c r="Z36" s="15">
        <f t="shared" si="4"/>
        <v>0.3</v>
      </c>
      <c r="AA36" s="15">
        <f t="shared" si="5"/>
        <v>1.6001999999999998</v>
      </c>
      <c r="AB36" s="3">
        <f t="shared" si="6"/>
        <v>1.72448519448265</v>
      </c>
      <c r="AC36" s="3" t="str">
        <f t="shared" si="7"/>
        <v/>
      </c>
      <c r="AD36" s="3">
        <f t="shared" si="8"/>
        <v>1.7980912698569091</v>
      </c>
      <c r="AE36" s="3" t="str">
        <f t="shared" si="9"/>
        <v/>
      </c>
      <c r="AF36" s="3">
        <f t="shared" si="10"/>
        <v>1.7337385296725565</v>
      </c>
      <c r="AG36" s="3" t="str">
        <f t="shared" si="11"/>
        <v/>
      </c>
      <c r="AH36" s="3">
        <f t="shared" si="12"/>
        <v>1.782318539419568</v>
      </c>
      <c r="AI36" s="3" t="str">
        <f t="shared" si="13"/>
        <v/>
      </c>
      <c r="AJ36" s="3" t="str">
        <f t="shared" si="14"/>
        <v/>
      </c>
      <c r="AK36" s="3">
        <f t="shared" si="15"/>
        <v>1.8077480435940569</v>
      </c>
      <c r="AL36" s="3"/>
      <c r="AM36" s="3">
        <f t="shared" si="16"/>
        <v>1.8601963959539409</v>
      </c>
    </row>
    <row r="37" spans="1:39" x14ac:dyDescent="0.25">
      <c r="V37" s="3" t="str">
        <f t="shared" si="3"/>
        <v/>
      </c>
      <c r="Z37" s="15" t="str">
        <f t="shared" si="4"/>
        <v/>
      </c>
      <c r="AA37" s="15" t="str">
        <f t="shared" si="5"/>
        <v/>
      </c>
      <c r="AB37" s="3" t="str">
        <f t="shared" si="6"/>
        <v/>
      </c>
      <c r="AC37" s="3" t="str">
        <f t="shared" si="7"/>
        <v/>
      </c>
      <c r="AD37" s="3" t="str">
        <f t="shared" si="8"/>
        <v/>
      </c>
      <c r="AE37" s="3" t="str">
        <f t="shared" si="9"/>
        <v/>
      </c>
      <c r="AF37" s="3" t="str">
        <f t="shared" si="10"/>
        <v/>
      </c>
      <c r="AG37" s="3" t="str">
        <f t="shared" si="11"/>
        <v/>
      </c>
      <c r="AH37" s="3" t="str">
        <f t="shared" si="12"/>
        <v/>
      </c>
      <c r="AI37" s="3" t="str">
        <f t="shared" si="13"/>
        <v/>
      </c>
      <c r="AJ37" s="3" t="str">
        <f t="shared" si="14"/>
        <v/>
      </c>
      <c r="AK37" s="3" t="str">
        <f t="shared" si="15"/>
        <v/>
      </c>
      <c r="AL37" s="3"/>
      <c r="AM37" s="3" t="str">
        <f t="shared" si="16"/>
        <v/>
      </c>
    </row>
    <row r="38" spans="1:39" x14ac:dyDescent="0.25">
      <c r="A38" t="s">
        <v>41</v>
      </c>
      <c r="B38" s="4" t="s">
        <v>81</v>
      </c>
      <c r="C38">
        <v>10</v>
      </c>
      <c r="D38">
        <v>320</v>
      </c>
      <c r="E38">
        <v>61</v>
      </c>
      <c r="H38">
        <v>111</v>
      </c>
      <c r="J38">
        <v>202</v>
      </c>
      <c r="L38" s="2">
        <f>J38*(L3^2/J3^2)</f>
        <v>290.88</v>
      </c>
      <c r="U38">
        <v>3055</v>
      </c>
      <c r="V38" s="3">
        <f t="shared" si="3"/>
        <v>9.5214402618657934E-2</v>
      </c>
      <c r="X38" s="4" t="s">
        <v>80</v>
      </c>
      <c r="Z38" s="15">
        <f t="shared" si="4"/>
        <v>0.32</v>
      </c>
      <c r="AA38" s="15">
        <f t="shared" si="5"/>
        <v>1.5493999999999999</v>
      </c>
      <c r="AB38" s="3" t="str">
        <f t="shared" si="6"/>
        <v/>
      </c>
      <c r="AC38" s="3" t="str">
        <f t="shared" si="7"/>
        <v/>
      </c>
      <c r="AD38" s="3">
        <f t="shared" si="8"/>
        <v>1.2713733805519338</v>
      </c>
      <c r="AE38" s="3" t="str">
        <f t="shared" si="9"/>
        <v/>
      </c>
      <c r="AF38" s="3">
        <f t="shared" si="10"/>
        <v>1.4807491048446304</v>
      </c>
      <c r="AG38" s="3" t="str">
        <f t="shared" si="11"/>
        <v/>
      </c>
      <c r="AH38" s="3">
        <f t="shared" si="12"/>
        <v>1.4807491048446304</v>
      </c>
      <c r="AI38" s="3" t="str">
        <f t="shared" si="13"/>
        <v/>
      </c>
      <c r="AJ38" s="3" t="str">
        <f t="shared" si="14"/>
        <v/>
      </c>
      <c r="AK38" s="3" t="str">
        <f t="shared" si="15"/>
        <v/>
      </c>
      <c r="AL38" s="3"/>
      <c r="AM38" s="3" t="str">
        <f t="shared" si="16"/>
        <v/>
      </c>
    </row>
    <row r="39" spans="1:39" x14ac:dyDescent="0.25">
      <c r="A39" t="s">
        <v>41</v>
      </c>
      <c r="B39" s="4" t="s">
        <v>49</v>
      </c>
      <c r="D39">
        <v>270</v>
      </c>
      <c r="E39">
        <v>59</v>
      </c>
      <c r="U39">
        <v>3240</v>
      </c>
      <c r="V39" s="3" t="str">
        <f t="shared" si="3"/>
        <v/>
      </c>
      <c r="Z39" s="15">
        <f t="shared" si="4"/>
        <v>0.27</v>
      </c>
      <c r="AA39" s="15">
        <f t="shared" si="5"/>
        <v>1.4985999999999999</v>
      </c>
      <c r="AB39" s="3" t="str">
        <f t="shared" si="6"/>
        <v/>
      </c>
      <c r="AC39" s="3" t="str">
        <f t="shared" si="7"/>
        <v/>
      </c>
      <c r="AD39" s="3" t="str">
        <f t="shared" si="8"/>
        <v/>
      </c>
      <c r="AE39" s="3" t="str">
        <f t="shared" si="9"/>
        <v/>
      </c>
      <c r="AF39" s="3" t="str">
        <f t="shared" si="10"/>
        <v/>
      </c>
      <c r="AG39" s="3" t="str">
        <f t="shared" si="11"/>
        <v/>
      </c>
      <c r="AH39" s="3" t="str">
        <f t="shared" si="12"/>
        <v/>
      </c>
      <c r="AI39" s="3" t="str">
        <f t="shared" si="13"/>
        <v/>
      </c>
      <c r="AJ39" s="3" t="str">
        <f t="shared" si="14"/>
        <v/>
      </c>
      <c r="AK39" s="3" t="str">
        <f t="shared" si="15"/>
        <v/>
      </c>
      <c r="AL39" s="3"/>
      <c r="AM39" s="3" t="str">
        <f t="shared" si="16"/>
        <v/>
      </c>
    </row>
    <row r="40" spans="1:39" x14ac:dyDescent="0.25">
      <c r="A40" t="s">
        <v>42</v>
      </c>
      <c r="B40" s="4" t="s">
        <v>43</v>
      </c>
      <c r="E40">
        <v>60</v>
      </c>
      <c r="U40">
        <v>2630</v>
      </c>
      <c r="V40" s="3" t="str">
        <f t="shared" si="3"/>
        <v/>
      </c>
      <c r="Z40" s="15" t="str">
        <f t="shared" si="4"/>
        <v/>
      </c>
      <c r="AA40" s="15">
        <f t="shared" si="5"/>
        <v>1.524</v>
      </c>
      <c r="AB40" s="3" t="str">
        <f t="shared" si="6"/>
        <v/>
      </c>
      <c r="AC40" s="3" t="str">
        <f t="shared" si="7"/>
        <v/>
      </c>
      <c r="AD40" s="3" t="str">
        <f t="shared" si="8"/>
        <v/>
      </c>
      <c r="AE40" s="3" t="str">
        <f t="shared" si="9"/>
        <v/>
      </c>
      <c r="AF40" s="3" t="str">
        <f t="shared" si="10"/>
        <v/>
      </c>
      <c r="AG40" s="3" t="str">
        <f t="shared" si="11"/>
        <v/>
      </c>
      <c r="AH40" s="3" t="str">
        <f t="shared" si="12"/>
        <v/>
      </c>
      <c r="AI40" s="3" t="str">
        <f t="shared" si="13"/>
        <v/>
      </c>
      <c r="AJ40" s="3" t="str">
        <f t="shared" si="14"/>
        <v/>
      </c>
      <c r="AK40" s="3" t="str">
        <f t="shared" si="15"/>
        <v/>
      </c>
      <c r="AL40" s="3"/>
      <c r="AM40" s="3" t="str">
        <f t="shared" si="16"/>
        <v/>
      </c>
    </row>
    <row r="41" spans="1:39" x14ac:dyDescent="0.25">
      <c r="V41" s="3" t="str">
        <f t="shared" si="3"/>
        <v/>
      </c>
      <c r="Z41" s="15" t="str">
        <f t="shared" si="4"/>
        <v/>
      </c>
      <c r="AA41" s="15" t="str">
        <f t="shared" si="5"/>
        <v/>
      </c>
      <c r="AB41" s="3" t="str">
        <f t="shared" si="6"/>
        <v/>
      </c>
      <c r="AC41" s="3" t="str">
        <f t="shared" si="7"/>
        <v/>
      </c>
      <c r="AD41" s="3" t="str">
        <f t="shared" si="8"/>
        <v/>
      </c>
      <c r="AE41" s="3" t="str">
        <f t="shared" si="9"/>
        <v/>
      </c>
      <c r="AF41" s="3" t="str">
        <f t="shared" si="10"/>
        <v/>
      </c>
      <c r="AG41" s="3" t="str">
        <f t="shared" si="11"/>
        <v/>
      </c>
      <c r="AH41" s="3" t="str">
        <f t="shared" si="12"/>
        <v/>
      </c>
      <c r="AI41" s="3" t="str">
        <f t="shared" si="13"/>
        <v/>
      </c>
      <c r="AJ41" s="3" t="str">
        <f t="shared" si="14"/>
        <v/>
      </c>
      <c r="AK41" s="3" t="str">
        <f t="shared" si="15"/>
        <v/>
      </c>
      <c r="AL41" s="3"/>
      <c r="AM41" s="3" t="str">
        <f t="shared" si="16"/>
        <v/>
      </c>
    </row>
    <row r="42" spans="1:39" x14ac:dyDescent="0.25">
      <c r="A42" t="s">
        <v>28</v>
      </c>
      <c r="B42" s="4" t="s">
        <v>29</v>
      </c>
      <c r="C42">
        <v>15</v>
      </c>
      <c r="D42">
        <v>360</v>
      </c>
      <c r="E42">
        <v>66</v>
      </c>
      <c r="H42">
        <v>137</v>
      </c>
      <c r="L42">
        <v>311</v>
      </c>
      <c r="R42">
        <v>529</v>
      </c>
      <c r="U42">
        <v>1800</v>
      </c>
      <c r="V42" s="3">
        <f t="shared" si="3"/>
        <v>0.17277777777777778</v>
      </c>
      <c r="Z42" s="15">
        <f t="shared" si="4"/>
        <v>0.36</v>
      </c>
      <c r="AA42" s="15">
        <f t="shared" si="5"/>
        <v>1.6763999999999999</v>
      </c>
      <c r="AB42" s="3" t="str">
        <f t="shared" si="6"/>
        <v/>
      </c>
      <c r="AC42" s="3" t="str">
        <f t="shared" si="7"/>
        <v/>
      </c>
      <c r="AD42" s="3">
        <f t="shared" si="8"/>
        <v>1.2891518598929248</v>
      </c>
      <c r="AE42" s="3" t="str">
        <f t="shared" si="9"/>
        <v/>
      </c>
      <c r="AF42" s="3" t="str">
        <f t="shared" si="10"/>
        <v/>
      </c>
      <c r="AG42" s="3" t="str">
        <f t="shared" si="11"/>
        <v/>
      </c>
      <c r="AH42" s="3">
        <f t="shared" si="12"/>
        <v>1.3006528091701526</v>
      </c>
      <c r="AI42" s="3" t="str">
        <f t="shared" si="13"/>
        <v/>
      </c>
      <c r="AJ42" s="3" t="str">
        <f t="shared" si="14"/>
        <v/>
      </c>
      <c r="AK42" s="3" t="str">
        <f t="shared" si="15"/>
        <v/>
      </c>
      <c r="AL42" s="3" t="str">
        <f t="shared" ref="AL42:AL70" si="31">IF(Q42=0,"",Q42*4.448/(1.225*0.5*AL$3^2*$Z42*$AA42))</f>
        <v/>
      </c>
      <c r="AM42" s="3">
        <f t="shared" si="16"/>
        <v>1.244454988838243</v>
      </c>
    </row>
    <row r="43" spans="1:39" x14ac:dyDescent="0.25">
      <c r="A43" t="s">
        <v>100</v>
      </c>
      <c r="B43" s="4" t="s">
        <v>101</v>
      </c>
      <c r="V43" s="3"/>
      <c r="Z43" s="15"/>
      <c r="AA43" s="15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x14ac:dyDescent="0.25">
      <c r="V44" s="3" t="str">
        <f t="shared" si="3"/>
        <v/>
      </c>
      <c r="Z44" s="15" t="str">
        <f t="shared" ref="Z44:Z47" si="32">IF(D44=0,"",D44*0.001)</f>
        <v/>
      </c>
      <c r="AA44" s="15" t="str">
        <f t="shared" ref="AA44:AA47" si="33">IF(E44=0,"",E44*0.0254)</f>
        <v/>
      </c>
      <c r="AB44" s="3" t="str">
        <f t="shared" si="6"/>
        <v/>
      </c>
      <c r="AC44" s="3" t="str">
        <f t="shared" si="7"/>
        <v/>
      </c>
      <c r="AD44" s="3" t="str">
        <f t="shared" si="8"/>
        <v/>
      </c>
      <c r="AE44" s="3" t="str">
        <f t="shared" si="9"/>
        <v/>
      </c>
      <c r="AF44" s="3" t="str">
        <f t="shared" si="10"/>
        <v/>
      </c>
      <c r="AG44" s="3" t="str">
        <f t="shared" si="11"/>
        <v/>
      </c>
      <c r="AH44" s="3" t="str">
        <f t="shared" si="12"/>
        <v/>
      </c>
      <c r="AI44" s="3" t="str">
        <f t="shared" si="13"/>
        <v/>
      </c>
      <c r="AJ44" s="3" t="str">
        <f t="shared" si="14"/>
        <v/>
      </c>
      <c r="AK44" s="3" t="str">
        <f t="shared" si="15"/>
        <v/>
      </c>
      <c r="AL44" s="3" t="str">
        <f t="shared" si="31"/>
        <v/>
      </c>
      <c r="AM44" s="3" t="str">
        <f t="shared" si="16"/>
        <v/>
      </c>
    </row>
    <row r="45" spans="1:39" x14ac:dyDescent="0.25">
      <c r="A45" t="s">
        <v>47</v>
      </c>
      <c r="B45" s="4" t="s">
        <v>48</v>
      </c>
      <c r="C45">
        <v>10</v>
      </c>
      <c r="G45">
        <v>45.3</v>
      </c>
      <c r="I45">
        <v>102.3</v>
      </c>
      <c r="L45" s="2">
        <f>M45/M$3^2*L$3^2</f>
        <v>170.85404406253051</v>
      </c>
      <c r="M45">
        <v>183.2</v>
      </c>
      <c r="U45">
        <v>2490</v>
      </c>
      <c r="V45" s="3">
        <f t="shared" si="3"/>
        <v>6.8616081952823496E-2</v>
      </c>
      <c r="X45" s="4" t="s">
        <v>91</v>
      </c>
      <c r="Z45" s="15" t="str">
        <f t="shared" si="32"/>
        <v/>
      </c>
      <c r="AA45" s="15" t="str">
        <f t="shared" si="33"/>
        <v/>
      </c>
      <c r="AB45" s="3" t="str">
        <f t="shared" si="6"/>
        <v/>
      </c>
      <c r="AC45" s="3" t="e">
        <f t="shared" si="7"/>
        <v>#VALUE!</v>
      </c>
      <c r="AD45" s="3" t="str">
        <f t="shared" si="8"/>
        <v/>
      </c>
      <c r="AE45" s="3" t="e">
        <f t="shared" si="9"/>
        <v>#VALUE!</v>
      </c>
      <c r="AF45" s="3" t="str">
        <f t="shared" si="10"/>
        <v/>
      </c>
      <c r="AG45" s="3" t="str">
        <f t="shared" si="11"/>
        <v/>
      </c>
      <c r="AH45" s="3" t="e">
        <f t="shared" si="12"/>
        <v>#VALUE!</v>
      </c>
      <c r="AI45" s="3" t="e">
        <f t="shared" si="13"/>
        <v>#VALUE!</v>
      </c>
      <c r="AJ45" s="3" t="str">
        <f t="shared" si="14"/>
        <v/>
      </c>
      <c r="AK45" s="3" t="str">
        <f t="shared" si="15"/>
        <v/>
      </c>
      <c r="AL45" s="3" t="str">
        <f t="shared" si="31"/>
        <v/>
      </c>
      <c r="AM45" s="3" t="str">
        <f t="shared" si="16"/>
        <v/>
      </c>
    </row>
    <row r="46" spans="1:39" x14ac:dyDescent="0.25">
      <c r="V46" s="3" t="str">
        <f t="shared" si="3"/>
        <v/>
      </c>
      <c r="Z46" s="15" t="str">
        <f t="shared" si="32"/>
        <v/>
      </c>
      <c r="AA46" s="15" t="str">
        <f t="shared" si="33"/>
        <v/>
      </c>
      <c r="AB46" s="3" t="str">
        <f t="shared" si="6"/>
        <v/>
      </c>
      <c r="AC46" s="3" t="str">
        <f t="shared" ref="AC46:AC62" si="34">IF(G46=0,"",G46*4.448/(1.225*0.5*AC$3^2*$Z46*$AA46))</f>
        <v/>
      </c>
      <c r="AD46" s="3" t="str">
        <f t="shared" ref="AD46:AD62" si="35">IF(H46=0,"",H46*4.448/(1.225*0.5*AD$3^2*$Z46*$AA46))</f>
        <v/>
      </c>
      <c r="AE46" s="3" t="str">
        <f t="shared" ref="AE46:AE62" si="36">IF(I46=0,"",I46*4.448/(1.225*0.5*AE$3^2*$Z46*$AA46))</f>
        <v/>
      </c>
      <c r="AF46" s="3" t="str">
        <f t="shared" ref="AF46:AF62" si="37">IF(J46=0,"",J46*4.448/(1.225*0.5*AF$3^2*$Z46*$AA46))</f>
        <v/>
      </c>
      <c r="AG46" s="3" t="str">
        <f t="shared" ref="AG46:AG62" si="38">IF(K46=0,"",K46*4.448/(1.225*0.5*AG$3^2*$Z46*$AA46))</f>
        <v/>
      </c>
      <c r="AH46" s="3" t="str">
        <f t="shared" ref="AH46:AH62" si="39">IF(L46=0,"",L46*4.448/(1.225*0.5*AH$3^2*$Z46*$AA46))</f>
        <v/>
      </c>
      <c r="AI46" s="3" t="str">
        <f t="shared" ref="AI46:AI62" si="40">IF(M46=0,"",M46*4.448/(1.225*0.5*AI$3^2*$Z46*$AA46))</f>
        <v/>
      </c>
      <c r="AJ46" s="3" t="str">
        <f t="shared" ref="AJ46:AJ62" si="41">IF(N46=0,"",N46*4.448/(1.225*0.5*AJ$3^2*$Z46*$AA46))</f>
        <v/>
      </c>
      <c r="AK46" s="3" t="str">
        <f t="shared" ref="AK46:AK62" si="42">IF(P46=0,"",P46*4.448/(1.225*0.5*AK$3^2*$Z46*$AA46))</f>
        <v/>
      </c>
      <c r="AL46" s="3" t="str">
        <f t="shared" ref="AL46:AL62" si="43">IF(Q46=0,"",Q46*4.448/(1.225*0.5*AL$3^2*$Z46*$AA46))</f>
        <v/>
      </c>
      <c r="AM46" s="3" t="str">
        <f t="shared" ref="AM46:AM62" si="44">IF(R46=0,"",R46*4.448/(1.225*0.5*AM$3^2*$Z46*$AA46))</f>
        <v/>
      </c>
    </row>
    <row r="47" spans="1:39" x14ac:dyDescent="0.25">
      <c r="A47" t="s">
        <v>92</v>
      </c>
      <c r="B47" s="4" t="s">
        <v>93</v>
      </c>
      <c r="E47">
        <v>60.2</v>
      </c>
      <c r="K47">
        <v>240</v>
      </c>
      <c r="L47" s="2">
        <f>O47/O$3^2*L$3^2</f>
        <v>275.05269400165696</v>
      </c>
      <c r="O47">
        <v>344</v>
      </c>
      <c r="U47">
        <v>2794</v>
      </c>
      <c r="V47" s="3">
        <f t="shared" si="3"/>
        <v>9.844405655034251E-2</v>
      </c>
      <c r="X47" s="4" t="s">
        <v>95</v>
      </c>
      <c r="Z47" s="15" t="str">
        <f t="shared" si="32"/>
        <v/>
      </c>
      <c r="AA47" s="15">
        <f t="shared" si="33"/>
        <v>1.52908</v>
      </c>
      <c r="AB47" s="3"/>
      <c r="AC47" s="3" t="str">
        <f t="shared" si="34"/>
        <v/>
      </c>
      <c r="AD47" s="3" t="str">
        <f t="shared" si="35"/>
        <v/>
      </c>
      <c r="AE47" s="3" t="str">
        <f t="shared" si="36"/>
        <v/>
      </c>
      <c r="AF47" s="3" t="str">
        <f t="shared" si="37"/>
        <v/>
      </c>
      <c r="AG47" s="3" t="e">
        <f t="shared" si="38"/>
        <v>#VALUE!</v>
      </c>
      <c r="AH47" s="3" t="e">
        <f t="shared" si="39"/>
        <v>#VALUE!</v>
      </c>
      <c r="AI47" s="3" t="str">
        <f t="shared" si="40"/>
        <v/>
      </c>
      <c r="AJ47" s="3" t="str">
        <f t="shared" si="41"/>
        <v/>
      </c>
      <c r="AK47" s="3" t="str">
        <f t="shared" si="42"/>
        <v/>
      </c>
      <c r="AL47" s="3" t="str">
        <f t="shared" si="43"/>
        <v/>
      </c>
      <c r="AM47" s="3" t="str">
        <f t="shared" si="44"/>
        <v/>
      </c>
    </row>
    <row r="48" spans="1:39" x14ac:dyDescent="0.25">
      <c r="V48" s="3"/>
      <c r="Z48" s="15" t="str">
        <f t="shared" ref="Z48:Z63" si="45">IF(D48=0,"",D48*0.001)</f>
        <v/>
      </c>
      <c r="AA48" s="15" t="str">
        <f t="shared" ref="AA48:AA63" si="46">IF(E48=0,"",E48*0.0254)</f>
        <v/>
      </c>
      <c r="AB48" s="3"/>
      <c r="AC48" s="3" t="str">
        <f t="shared" si="34"/>
        <v/>
      </c>
      <c r="AD48" s="3" t="str">
        <f t="shared" si="35"/>
        <v/>
      </c>
      <c r="AE48" s="3" t="str">
        <f t="shared" si="36"/>
        <v/>
      </c>
      <c r="AF48" s="3" t="str">
        <f t="shared" si="37"/>
        <v/>
      </c>
      <c r="AG48" s="3" t="str">
        <f t="shared" si="38"/>
        <v/>
      </c>
      <c r="AH48" s="3" t="str">
        <f t="shared" si="39"/>
        <v/>
      </c>
      <c r="AI48" s="3" t="str">
        <f t="shared" si="40"/>
        <v/>
      </c>
      <c r="AJ48" s="3" t="str">
        <f t="shared" si="41"/>
        <v/>
      </c>
      <c r="AK48" s="3" t="str">
        <f t="shared" si="42"/>
        <v/>
      </c>
      <c r="AL48" s="3" t="str">
        <f t="shared" si="43"/>
        <v/>
      </c>
      <c r="AM48" s="3" t="str">
        <f t="shared" si="44"/>
        <v/>
      </c>
    </row>
    <row r="49" spans="1:39" x14ac:dyDescent="0.25">
      <c r="B49" s="4"/>
      <c r="V49" s="3"/>
      <c r="X49" s="4"/>
      <c r="Z49" s="15" t="str">
        <f t="shared" si="45"/>
        <v/>
      </c>
      <c r="AA49" s="15" t="str">
        <f t="shared" si="46"/>
        <v/>
      </c>
      <c r="AB49" s="3"/>
      <c r="AC49" s="3" t="str">
        <f t="shared" si="34"/>
        <v/>
      </c>
      <c r="AD49" s="3" t="str">
        <f t="shared" si="35"/>
        <v/>
      </c>
      <c r="AE49" s="3" t="str">
        <f t="shared" si="36"/>
        <v/>
      </c>
      <c r="AF49" s="3" t="str">
        <f t="shared" si="37"/>
        <v/>
      </c>
      <c r="AG49" s="3" t="str">
        <f t="shared" si="38"/>
        <v/>
      </c>
      <c r="AH49" s="3" t="str">
        <f t="shared" si="39"/>
        <v/>
      </c>
      <c r="AI49" s="3" t="str">
        <f t="shared" si="40"/>
        <v/>
      </c>
      <c r="AJ49" s="3" t="str">
        <f t="shared" si="41"/>
        <v/>
      </c>
      <c r="AK49" s="3" t="str">
        <f t="shared" si="42"/>
        <v/>
      </c>
      <c r="AL49" s="3" t="str">
        <f t="shared" si="43"/>
        <v/>
      </c>
      <c r="AM49" s="3" t="str">
        <f t="shared" si="44"/>
        <v/>
      </c>
    </row>
    <row r="50" spans="1:39" x14ac:dyDescent="0.25">
      <c r="A50" t="s">
        <v>0</v>
      </c>
      <c r="B50" s="4" t="s">
        <v>38</v>
      </c>
      <c r="K50">
        <v>203</v>
      </c>
      <c r="L50" s="2">
        <f>K50/K3^2*L3^2</f>
        <v>241.58677685950411</v>
      </c>
      <c r="U50">
        <v>2890</v>
      </c>
      <c r="V50" s="3">
        <f>IF(L50=0,"",L50/U50)</f>
        <v>8.3594040435814573E-2</v>
      </c>
      <c r="X50" s="4" t="s">
        <v>82</v>
      </c>
      <c r="Z50" s="15" t="str">
        <f t="shared" si="45"/>
        <v/>
      </c>
      <c r="AA50" s="15" t="str">
        <f t="shared" si="46"/>
        <v/>
      </c>
      <c r="AB50" s="3" t="str">
        <f t="shared" ref="AB50" si="47">IF(F50=0,"",F50*4.448/(1.225*0.5*AB$3^2*$Z50*$AA50))</f>
        <v/>
      </c>
      <c r="AC50" s="3" t="str">
        <f t="shared" si="34"/>
        <v/>
      </c>
      <c r="AD50" s="3" t="str">
        <f t="shared" si="35"/>
        <v/>
      </c>
      <c r="AE50" s="3" t="str">
        <f t="shared" si="36"/>
        <v/>
      </c>
      <c r="AF50" s="3" t="str">
        <f t="shared" si="37"/>
        <v/>
      </c>
      <c r="AG50" s="3" t="e">
        <f t="shared" si="38"/>
        <v>#VALUE!</v>
      </c>
      <c r="AH50" s="3" t="e">
        <f t="shared" si="39"/>
        <v>#VALUE!</v>
      </c>
      <c r="AI50" s="3" t="str">
        <f t="shared" si="40"/>
        <v/>
      </c>
      <c r="AJ50" s="3" t="str">
        <f t="shared" si="41"/>
        <v/>
      </c>
      <c r="AK50" s="3" t="str">
        <f t="shared" si="42"/>
        <v/>
      </c>
      <c r="AL50" s="3" t="str">
        <f t="shared" si="43"/>
        <v/>
      </c>
      <c r="AM50" s="3" t="str">
        <f t="shared" si="44"/>
        <v/>
      </c>
    </row>
    <row r="51" spans="1:39" x14ac:dyDescent="0.25">
      <c r="B51" s="4"/>
      <c r="V51" s="3"/>
      <c r="X51" s="4"/>
      <c r="Z51" s="15" t="str">
        <f t="shared" si="45"/>
        <v/>
      </c>
      <c r="AA51" s="15" t="str">
        <f t="shared" si="46"/>
        <v/>
      </c>
      <c r="AC51" s="3" t="str">
        <f t="shared" si="34"/>
        <v/>
      </c>
      <c r="AD51" s="3" t="str">
        <f t="shared" si="35"/>
        <v/>
      </c>
      <c r="AE51" s="3" t="str">
        <f t="shared" si="36"/>
        <v/>
      </c>
      <c r="AF51" s="3" t="str">
        <f t="shared" si="37"/>
        <v/>
      </c>
      <c r="AG51" s="3" t="str">
        <f t="shared" si="38"/>
        <v/>
      </c>
      <c r="AH51" s="3" t="str">
        <f t="shared" si="39"/>
        <v/>
      </c>
      <c r="AI51" s="3" t="str">
        <f t="shared" si="40"/>
        <v/>
      </c>
      <c r="AJ51" s="3" t="str">
        <f t="shared" si="41"/>
        <v/>
      </c>
      <c r="AK51" s="3" t="str">
        <f t="shared" si="42"/>
        <v/>
      </c>
      <c r="AL51" s="3" t="str">
        <f t="shared" si="43"/>
        <v/>
      </c>
      <c r="AM51" s="3" t="str">
        <f t="shared" si="44"/>
        <v/>
      </c>
    </row>
    <row r="52" spans="1:39" x14ac:dyDescent="0.25">
      <c r="A52" t="s">
        <v>99</v>
      </c>
      <c r="B52" s="4" t="s">
        <v>98</v>
      </c>
      <c r="C52">
        <v>14</v>
      </c>
      <c r="D52">
        <f>12*25.4</f>
        <v>304.79999999999995</v>
      </c>
      <c r="E52">
        <v>72</v>
      </c>
      <c r="F52">
        <v>115</v>
      </c>
      <c r="H52">
        <v>207</v>
      </c>
      <c r="J52">
        <v>319</v>
      </c>
      <c r="L52">
        <v>462</v>
      </c>
      <c r="P52">
        <v>624</v>
      </c>
      <c r="R52">
        <v>815</v>
      </c>
      <c r="V52" s="3"/>
      <c r="X52" s="4"/>
      <c r="Z52" s="15">
        <f t="shared" si="45"/>
        <v>0.30479999999999996</v>
      </c>
      <c r="AA52" s="15">
        <f t="shared" si="46"/>
        <v>1.8288</v>
      </c>
      <c r="AC52" s="3" t="str">
        <f t="shared" si="34"/>
        <v/>
      </c>
      <c r="AD52" s="3">
        <f t="shared" si="35"/>
        <v>2.1088846952239999</v>
      </c>
      <c r="AE52" s="3" t="str">
        <f t="shared" si="36"/>
        <v/>
      </c>
      <c r="AF52" s="3">
        <f t="shared" si="37"/>
        <v>2.0799512047194768</v>
      </c>
      <c r="AG52" s="3" t="str">
        <f t="shared" si="38"/>
        <v/>
      </c>
      <c r="AH52" s="3">
        <f t="shared" si="39"/>
        <v>2.0919049472753355</v>
      </c>
      <c r="AI52" s="3" t="str">
        <f t="shared" si="40"/>
        <v/>
      </c>
      <c r="AJ52" s="3" t="str">
        <f t="shared" si="41"/>
        <v/>
      </c>
      <c r="AK52" s="3">
        <f t="shared" si="42"/>
        <v>2.0758261655443566</v>
      </c>
      <c r="AL52" s="3" t="str">
        <f t="shared" si="43"/>
        <v/>
      </c>
      <c r="AM52" s="3">
        <f t="shared" si="44"/>
        <v>2.075774186724106</v>
      </c>
    </row>
    <row r="53" spans="1:39" x14ac:dyDescent="0.25">
      <c r="B53" s="4" t="s">
        <v>96</v>
      </c>
      <c r="C53">
        <v>18</v>
      </c>
      <c r="D53">
        <f>14*25.4</f>
        <v>355.59999999999997</v>
      </c>
      <c r="E53">
        <v>78</v>
      </c>
      <c r="H53">
        <v>220</v>
      </c>
      <c r="J53">
        <v>346</v>
      </c>
      <c r="L53">
        <v>498</v>
      </c>
      <c r="P53">
        <v>676</v>
      </c>
      <c r="R53">
        <v>886</v>
      </c>
      <c r="V53" s="3"/>
      <c r="X53" s="8" t="s">
        <v>97</v>
      </c>
      <c r="Z53" s="15">
        <f t="shared" si="45"/>
        <v>0.35559999999999997</v>
      </c>
      <c r="AA53" s="15">
        <f t="shared" si="46"/>
        <v>1.9811999999999999</v>
      </c>
      <c r="AC53" s="3" t="str">
        <f t="shared" si="34"/>
        <v/>
      </c>
      <c r="AD53" s="3">
        <f t="shared" si="35"/>
        <v>1.7733574121329381</v>
      </c>
      <c r="AE53" s="3" t="str">
        <f t="shared" si="36"/>
        <v/>
      </c>
      <c r="AF53" s="3">
        <f t="shared" si="37"/>
        <v>1.7849648424668987</v>
      </c>
      <c r="AG53" s="3" t="str">
        <f t="shared" si="38"/>
        <v/>
      </c>
      <c r="AH53" s="3">
        <f t="shared" si="39"/>
        <v>1.7841050328125314</v>
      </c>
      <c r="AI53" s="3" t="str">
        <f t="shared" si="40"/>
        <v/>
      </c>
      <c r="AJ53" s="3" t="str">
        <f t="shared" si="41"/>
        <v/>
      </c>
      <c r="AK53" s="3">
        <f t="shared" si="42"/>
        <v>1.7792795704665916</v>
      </c>
      <c r="AL53" s="3" t="str">
        <f t="shared" si="43"/>
        <v/>
      </c>
      <c r="AM53" s="3">
        <f t="shared" si="44"/>
        <v>1.785448485397481</v>
      </c>
    </row>
    <row r="54" spans="1:39" x14ac:dyDescent="0.25">
      <c r="B54" s="4"/>
      <c r="V54" s="3"/>
      <c r="X54" s="8"/>
      <c r="Z54" s="15"/>
      <c r="AA54" s="15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x14ac:dyDescent="0.25">
      <c r="A55" t="s">
        <v>116</v>
      </c>
      <c r="B55" s="4" t="s">
        <v>117</v>
      </c>
      <c r="C55" t="s">
        <v>118</v>
      </c>
      <c r="D55">
        <f>12*25.4</f>
        <v>304.79999999999995</v>
      </c>
      <c r="E55">
        <v>68</v>
      </c>
      <c r="L55">
        <f>Q55/Q$3^2*L$3^2</f>
        <v>597.12</v>
      </c>
      <c r="Q55">
        <v>933</v>
      </c>
      <c r="U55">
        <v>2499</v>
      </c>
      <c r="V55" s="3">
        <f>IF(L55=0,"",L55/U55)</f>
        <v>0.23894357743097239</v>
      </c>
      <c r="X55" s="4" t="s">
        <v>119</v>
      </c>
      <c r="Z55" s="15">
        <f t="shared" ref="Z55" si="48">IF(D55=0,"",D55*0.001)</f>
        <v>0.30479999999999996</v>
      </c>
      <c r="AA55" s="15">
        <f t="shared" ref="AA55" si="49">IF(E55=0,"",E55*0.0254)</f>
        <v>1.7271999999999998</v>
      </c>
      <c r="AC55" s="3" t="str">
        <f t="shared" ref="AC55" si="50">IF(G55=0,"",G55*4.448/(1.225*0.5*AC$3^2*$Z55*$AA55))</f>
        <v/>
      </c>
      <c r="AD55" s="3" t="str">
        <f t="shared" ref="AD55" si="51">IF(H55=0,"",H55*4.448/(1.225*0.5*AD$3^2*$Z55*$AA55))</f>
        <v/>
      </c>
      <c r="AE55" s="3" t="str">
        <f t="shared" ref="AE55" si="52">IF(I55=0,"",I55*4.448/(1.225*0.5*AE$3^2*$Z55*$AA55))</f>
        <v/>
      </c>
      <c r="AF55" s="3" t="str">
        <f t="shared" ref="AF55" si="53">IF(J55=0,"",J55*4.448/(1.225*0.5*AF$3^2*$Z55*$AA55))</f>
        <v/>
      </c>
      <c r="AG55" s="3" t="str">
        <f t="shared" ref="AG55" si="54">IF(K55=0,"",K55*4.448/(1.225*0.5*AG$3^2*$Z55*$AA55))</f>
        <v/>
      </c>
      <c r="AH55" s="3">
        <f t="shared" ref="AH55" si="55">IF(L55=0,"",L55*4.448/(1.225*0.5*AH$3^2*$Z55*$AA55))</f>
        <v>2.8627615327357874</v>
      </c>
      <c r="AI55" s="3" t="str">
        <f t="shared" ref="AI55" si="56">IF(M55=0,"",M55*4.448/(1.225*0.5*AI$3^2*$Z55*$AA55))</f>
        <v/>
      </c>
      <c r="AJ55" s="3" t="str">
        <f t="shared" ref="AJ55" si="57">IF(N55=0,"",N55*4.448/(1.225*0.5*AJ$3^2*$Z55*$AA55))</f>
        <v/>
      </c>
      <c r="AK55" s="3" t="str">
        <f t="shared" ref="AK55" si="58">IF(P55=0,"",P55*4.448/(1.225*0.5*AK$3^2*$Z55*$AA55))</f>
        <v/>
      </c>
      <c r="AL55" s="3">
        <f t="shared" ref="AL55" si="59">IF(Q55=0,"",Q55*4.448/(1.225*0.5*AL$3^2*$Z55*$AA55))</f>
        <v>2.8627615327357878</v>
      </c>
      <c r="AM55" s="3" t="str">
        <f t="shared" ref="AM55" si="60">IF(R55=0,"",R55*4.448/(1.225*0.5*AM$3^2*$Z55*$AA55))</f>
        <v/>
      </c>
    </row>
    <row r="56" spans="1:39" x14ac:dyDescent="0.25">
      <c r="B56" s="4"/>
      <c r="V56" s="3"/>
      <c r="X56" s="4"/>
      <c r="Z56" s="15" t="str">
        <f t="shared" si="45"/>
        <v/>
      </c>
      <c r="AA56" s="15" t="str">
        <f t="shared" si="46"/>
        <v/>
      </c>
      <c r="AC56" s="3" t="str">
        <f t="shared" si="34"/>
        <v/>
      </c>
      <c r="AD56" s="3" t="str">
        <f t="shared" si="35"/>
        <v/>
      </c>
      <c r="AE56" s="3" t="str">
        <f t="shared" si="36"/>
        <v/>
      </c>
      <c r="AF56" s="3" t="str">
        <f t="shared" si="37"/>
        <v/>
      </c>
      <c r="AG56" s="3" t="str">
        <f t="shared" si="38"/>
        <v/>
      </c>
      <c r="AH56" s="3" t="str">
        <f t="shared" si="39"/>
        <v/>
      </c>
      <c r="AI56" s="3" t="str">
        <f t="shared" si="40"/>
        <v/>
      </c>
      <c r="AJ56" s="3" t="str">
        <f t="shared" si="41"/>
        <v/>
      </c>
      <c r="AK56" s="3" t="str">
        <f t="shared" si="42"/>
        <v/>
      </c>
      <c r="AL56" s="3" t="str">
        <f t="shared" si="43"/>
        <v/>
      </c>
      <c r="AM56" s="3" t="str">
        <f t="shared" si="44"/>
        <v/>
      </c>
    </row>
    <row r="57" spans="1:39" x14ac:dyDescent="0.25">
      <c r="A57" t="s">
        <v>21</v>
      </c>
      <c r="B57" s="4" t="s">
        <v>23</v>
      </c>
      <c r="U57">
        <v>6050</v>
      </c>
      <c r="V57" s="3" t="str">
        <f t="shared" si="3"/>
        <v/>
      </c>
      <c r="Z57" s="15" t="str">
        <f t="shared" si="45"/>
        <v/>
      </c>
      <c r="AA57" s="15" t="str">
        <f t="shared" si="46"/>
        <v/>
      </c>
      <c r="AB57" t="str">
        <f t="shared" si="6"/>
        <v/>
      </c>
      <c r="AC57" s="3" t="str">
        <f t="shared" si="34"/>
        <v/>
      </c>
      <c r="AD57" s="3" t="str">
        <f t="shared" si="35"/>
        <v/>
      </c>
      <c r="AE57" s="3" t="str">
        <f t="shared" si="36"/>
        <v/>
      </c>
      <c r="AF57" s="3" t="str">
        <f t="shared" si="37"/>
        <v/>
      </c>
      <c r="AG57" s="3" t="str">
        <f t="shared" si="38"/>
        <v/>
      </c>
      <c r="AH57" s="3" t="str">
        <f t="shared" si="39"/>
        <v/>
      </c>
      <c r="AI57" s="3" t="str">
        <f t="shared" si="40"/>
        <v/>
      </c>
      <c r="AJ57" s="3" t="str">
        <f t="shared" si="41"/>
        <v/>
      </c>
      <c r="AK57" s="3" t="str">
        <f t="shared" si="42"/>
        <v/>
      </c>
      <c r="AL57" s="3" t="str">
        <f t="shared" si="43"/>
        <v/>
      </c>
      <c r="AM57" s="3" t="str">
        <f t="shared" si="44"/>
        <v/>
      </c>
    </row>
    <row r="58" spans="1:39" x14ac:dyDescent="0.25">
      <c r="A58" t="s">
        <v>21</v>
      </c>
      <c r="B58" s="4" t="s">
        <v>24</v>
      </c>
      <c r="U58">
        <v>4950</v>
      </c>
      <c r="V58" s="3" t="str">
        <f t="shared" si="3"/>
        <v/>
      </c>
      <c r="Z58" s="15" t="str">
        <f t="shared" si="45"/>
        <v/>
      </c>
      <c r="AA58" s="15" t="str">
        <f t="shared" si="46"/>
        <v/>
      </c>
      <c r="AB58" t="str">
        <f t="shared" si="6"/>
        <v/>
      </c>
      <c r="AC58" s="3" t="str">
        <f t="shared" si="34"/>
        <v/>
      </c>
      <c r="AD58" s="3" t="str">
        <f t="shared" si="35"/>
        <v/>
      </c>
      <c r="AE58" s="3" t="str">
        <f t="shared" si="36"/>
        <v/>
      </c>
      <c r="AF58" s="3" t="str">
        <f t="shared" si="37"/>
        <v/>
      </c>
      <c r="AG58" s="3" t="str">
        <f t="shared" si="38"/>
        <v/>
      </c>
      <c r="AH58" s="3" t="str">
        <f t="shared" si="39"/>
        <v/>
      </c>
      <c r="AI58" s="3" t="str">
        <f t="shared" si="40"/>
        <v/>
      </c>
      <c r="AJ58" s="3" t="str">
        <f t="shared" si="41"/>
        <v/>
      </c>
      <c r="AK58" s="3" t="str">
        <f t="shared" si="42"/>
        <v/>
      </c>
      <c r="AL58" s="3" t="str">
        <f t="shared" si="43"/>
        <v/>
      </c>
      <c r="AM58" s="3" t="str">
        <f t="shared" si="44"/>
        <v/>
      </c>
    </row>
    <row r="59" spans="1:39" x14ac:dyDescent="0.25">
      <c r="V59" s="3" t="str">
        <f t="shared" si="3"/>
        <v/>
      </c>
      <c r="Z59" s="15" t="str">
        <f t="shared" si="45"/>
        <v/>
      </c>
      <c r="AA59" s="15" t="str">
        <f t="shared" si="46"/>
        <v/>
      </c>
      <c r="AB59" t="str">
        <f t="shared" si="6"/>
        <v/>
      </c>
      <c r="AC59" s="3" t="str">
        <f t="shared" si="34"/>
        <v/>
      </c>
      <c r="AD59" s="3" t="str">
        <f t="shared" si="35"/>
        <v/>
      </c>
      <c r="AE59" s="3" t="str">
        <f t="shared" si="36"/>
        <v/>
      </c>
      <c r="AF59" s="3" t="str">
        <f t="shared" si="37"/>
        <v/>
      </c>
      <c r="AG59" s="3" t="str">
        <f t="shared" si="38"/>
        <v/>
      </c>
      <c r="AH59" s="3" t="str">
        <f t="shared" si="39"/>
        <v/>
      </c>
      <c r="AI59" s="3" t="str">
        <f t="shared" si="40"/>
        <v/>
      </c>
      <c r="AJ59" s="3" t="str">
        <f t="shared" si="41"/>
        <v/>
      </c>
      <c r="AK59" s="3" t="str">
        <f t="shared" si="42"/>
        <v/>
      </c>
      <c r="AL59" s="3" t="str">
        <f t="shared" si="43"/>
        <v/>
      </c>
      <c r="AM59" s="3" t="str">
        <f t="shared" si="44"/>
        <v/>
      </c>
    </row>
    <row r="60" spans="1:39" x14ac:dyDescent="0.25">
      <c r="A60" t="s">
        <v>25</v>
      </c>
      <c r="B60" s="4" t="s">
        <v>26</v>
      </c>
      <c r="U60">
        <v>4000</v>
      </c>
      <c r="V60" s="3" t="str">
        <f t="shared" si="3"/>
        <v/>
      </c>
      <c r="Z60" s="15" t="str">
        <f t="shared" si="45"/>
        <v/>
      </c>
      <c r="AA60" s="15" t="str">
        <f t="shared" si="46"/>
        <v/>
      </c>
      <c r="AB60" t="str">
        <f t="shared" si="6"/>
        <v/>
      </c>
      <c r="AC60" s="3" t="str">
        <f t="shared" si="34"/>
        <v/>
      </c>
      <c r="AD60" s="3" t="str">
        <f t="shared" si="35"/>
        <v/>
      </c>
      <c r="AE60" s="3" t="str">
        <f t="shared" si="36"/>
        <v/>
      </c>
      <c r="AF60" s="3" t="str">
        <f t="shared" si="37"/>
        <v/>
      </c>
      <c r="AG60" s="3" t="str">
        <f t="shared" si="38"/>
        <v/>
      </c>
      <c r="AH60" s="3" t="str">
        <f t="shared" si="39"/>
        <v/>
      </c>
      <c r="AI60" s="3" t="str">
        <f t="shared" si="40"/>
        <v/>
      </c>
      <c r="AJ60" s="3" t="str">
        <f t="shared" si="41"/>
        <v/>
      </c>
      <c r="AK60" s="3" t="str">
        <f t="shared" si="42"/>
        <v/>
      </c>
      <c r="AL60" s="3" t="str">
        <f t="shared" si="43"/>
        <v/>
      </c>
      <c r="AM60" s="3" t="str">
        <f t="shared" si="44"/>
        <v/>
      </c>
    </row>
    <row r="61" spans="1:39" x14ac:dyDescent="0.25">
      <c r="V61" s="3" t="str">
        <f t="shared" si="3"/>
        <v/>
      </c>
      <c r="Z61" s="15" t="str">
        <f t="shared" si="45"/>
        <v/>
      </c>
      <c r="AA61" s="15" t="str">
        <f t="shared" si="46"/>
        <v/>
      </c>
      <c r="AB61" t="str">
        <f t="shared" si="6"/>
        <v/>
      </c>
      <c r="AC61" s="3" t="str">
        <f t="shared" si="34"/>
        <v/>
      </c>
      <c r="AD61" s="3" t="str">
        <f t="shared" si="35"/>
        <v/>
      </c>
      <c r="AE61" s="3" t="str">
        <f t="shared" si="36"/>
        <v/>
      </c>
      <c r="AF61" s="3" t="str">
        <f t="shared" si="37"/>
        <v/>
      </c>
      <c r="AG61" s="3" t="str">
        <f t="shared" si="38"/>
        <v/>
      </c>
      <c r="AH61" s="3" t="str">
        <f t="shared" si="39"/>
        <v/>
      </c>
      <c r="AI61" s="3" t="str">
        <f t="shared" si="40"/>
        <v/>
      </c>
      <c r="AJ61" s="3" t="str">
        <f t="shared" si="41"/>
        <v/>
      </c>
      <c r="AK61" s="3" t="str">
        <f t="shared" si="42"/>
        <v/>
      </c>
      <c r="AL61" s="3" t="str">
        <f t="shared" si="43"/>
        <v/>
      </c>
      <c r="AM61" s="3" t="str">
        <f t="shared" si="44"/>
        <v/>
      </c>
    </row>
    <row r="62" spans="1:39" x14ac:dyDescent="0.25">
      <c r="A62" t="s">
        <v>27</v>
      </c>
      <c r="B62" s="4" t="s">
        <v>35</v>
      </c>
      <c r="E62">
        <v>70</v>
      </c>
      <c r="U62">
        <v>1300</v>
      </c>
      <c r="V62" s="3" t="str">
        <f t="shared" si="3"/>
        <v/>
      </c>
      <c r="Z62" s="15" t="str">
        <f t="shared" si="45"/>
        <v/>
      </c>
      <c r="AA62" s="15">
        <f t="shared" si="46"/>
        <v>1.778</v>
      </c>
      <c r="AB62" t="str">
        <f t="shared" si="6"/>
        <v/>
      </c>
      <c r="AC62" s="3" t="str">
        <f t="shared" si="34"/>
        <v/>
      </c>
      <c r="AD62" s="3" t="str">
        <f t="shared" si="35"/>
        <v/>
      </c>
      <c r="AE62" s="3" t="str">
        <f t="shared" si="36"/>
        <v/>
      </c>
      <c r="AF62" s="3" t="str">
        <f t="shared" si="37"/>
        <v/>
      </c>
      <c r="AG62" s="3" t="str">
        <f t="shared" si="38"/>
        <v/>
      </c>
      <c r="AH62" s="3" t="str">
        <f t="shared" si="39"/>
        <v/>
      </c>
      <c r="AI62" s="3" t="str">
        <f t="shared" si="40"/>
        <v/>
      </c>
      <c r="AJ62" s="3" t="str">
        <f t="shared" si="41"/>
        <v/>
      </c>
      <c r="AK62" s="3" t="str">
        <f t="shared" si="42"/>
        <v/>
      </c>
      <c r="AL62" s="3" t="str">
        <f t="shared" si="43"/>
        <v/>
      </c>
      <c r="AM62" s="3" t="str">
        <f t="shared" si="44"/>
        <v/>
      </c>
    </row>
    <row r="63" spans="1:39" x14ac:dyDescent="0.25">
      <c r="A63" t="s">
        <v>27</v>
      </c>
      <c r="B63" s="4" t="s">
        <v>36</v>
      </c>
      <c r="E63">
        <v>74</v>
      </c>
      <c r="U63">
        <v>2100</v>
      </c>
      <c r="V63" s="3" t="str">
        <f t="shared" si="3"/>
        <v/>
      </c>
      <c r="Z63" s="15" t="str">
        <f t="shared" si="45"/>
        <v/>
      </c>
      <c r="AA63" s="15">
        <f t="shared" si="46"/>
        <v>1.8795999999999999</v>
      </c>
      <c r="AB63" t="str">
        <f t="shared" si="6"/>
        <v/>
      </c>
      <c r="AC63" t="str">
        <f t="shared" si="7"/>
        <v/>
      </c>
      <c r="AD63" t="str">
        <f t="shared" si="8"/>
        <v/>
      </c>
      <c r="AE63" t="str">
        <f t="shared" si="9"/>
        <v/>
      </c>
      <c r="AF63" t="str">
        <f t="shared" si="10"/>
        <v/>
      </c>
      <c r="AG63" t="str">
        <f t="shared" si="11"/>
        <v/>
      </c>
      <c r="AH63" t="str">
        <f t="shared" si="12"/>
        <v/>
      </c>
      <c r="AI63" t="str">
        <f t="shared" si="13"/>
        <v/>
      </c>
      <c r="AJ63" t="str">
        <f t="shared" si="14"/>
        <v/>
      </c>
      <c r="AK63" t="str">
        <f t="shared" si="15"/>
        <v/>
      </c>
      <c r="AL63" t="str">
        <f t="shared" si="31"/>
        <v/>
      </c>
      <c r="AM63" t="str">
        <f t="shared" si="16"/>
        <v/>
      </c>
    </row>
    <row r="64" spans="1:39" x14ac:dyDescent="0.25">
      <c r="V64" s="3" t="str">
        <f t="shared" si="3"/>
        <v/>
      </c>
      <c r="Z64" s="15" t="str">
        <f t="shared" si="4"/>
        <v/>
      </c>
      <c r="AA64" s="15" t="str">
        <f t="shared" si="5"/>
        <v/>
      </c>
      <c r="AB64" t="str">
        <f t="shared" si="6"/>
        <v/>
      </c>
      <c r="AC64" t="str">
        <f t="shared" si="7"/>
        <v/>
      </c>
      <c r="AD64" t="str">
        <f t="shared" si="8"/>
        <v/>
      </c>
      <c r="AE64" t="str">
        <f t="shared" si="9"/>
        <v/>
      </c>
      <c r="AF64" t="str">
        <f t="shared" si="10"/>
        <v/>
      </c>
      <c r="AG64" t="str">
        <f t="shared" si="11"/>
        <v/>
      </c>
      <c r="AH64" t="str">
        <f t="shared" si="12"/>
        <v/>
      </c>
      <c r="AI64" t="str">
        <f t="shared" si="13"/>
        <v/>
      </c>
      <c r="AJ64" t="str">
        <f t="shared" si="14"/>
        <v/>
      </c>
      <c r="AK64" t="str">
        <f t="shared" si="15"/>
        <v/>
      </c>
      <c r="AL64" t="str">
        <f t="shared" si="31"/>
        <v/>
      </c>
      <c r="AM64" t="str">
        <f t="shared" si="16"/>
        <v/>
      </c>
    </row>
    <row r="65" spans="1:39" x14ac:dyDescent="0.25">
      <c r="A65" t="s">
        <v>50</v>
      </c>
      <c r="B65" s="4" t="s">
        <v>59</v>
      </c>
      <c r="E65">
        <v>69</v>
      </c>
      <c r="U65">
        <v>1150</v>
      </c>
      <c r="V65" s="3" t="str">
        <f t="shared" si="3"/>
        <v/>
      </c>
      <c r="Z65" s="15" t="str">
        <f t="shared" si="4"/>
        <v/>
      </c>
      <c r="AA65" s="15">
        <f t="shared" si="5"/>
        <v>1.7525999999999999</v>
      </c>
      <c r="AB65" t="str">
        <f t="shared" si="6"/>
        <v/>
      </c>
      <c r="AC65" t="str">
        <f t="shared" si="7"/>
        <v/>
      </c>
      <c r="AD65" t="str">
        <f t="shared" si="8"/>
        <v/>
      </c>
      <c r="AE65" t="str">
        <f t="shared" si="9"/>
        <v/>
      </c>
      <c r="AF65" t="str">
        <f t="shared" si="10"/>
        <v/>
      </c>
      <c r="AG65" t="str">
        <f t="shared" si="11"/>
        <v/>
      </c>
      <c r="AH65" t="str">
        <f t="shared" si="12"/>
        <v/>
      </c>
      <c r="AI65" t="str">
        <f t="shared" si="13"/>
        <v/>
      </c>
      <c r="AJ65" t="str">
        <f t="shared" si="14"/>
        <v/>
      </c>
      <c r="AK65" t="str">
        <f t="shared" si="15"/>
        <v/>
      </c>
      <c r="AL65" t="str">
        <f t="shared" si="31"/>
        <v/>
      </c>
      <c r="AM65" t="str">
        <f t="shared" si="16"/>
        <v/>
      </c>
    </row>
    <row r="66" spans="1:39" x14ac:dyDescent="0.25">
      <c r="B66" s="4"/>
      <c r="V66" s="3" t="str">
        <f t="shared" si="3"/>
        <v/>
      </c>
      <c r="Z66" s="15"/>
      <c r="AA66" s="15"/>
    </row>
    <row r="67" spans="1:39" x14ac:dyDescent="0.25">
      <c r="A67" t="s">
        <v>71</v>
      </c>
      <c r="B67" s="4" t="s">
        <v>72</v>
      </c>
      <c r="E67">
        <v>59</v>
      </c>
      <c r="V67" s="3" t="str">
        <f t="shared" si="3"/>
        <v/>
      </c>
      <c r="Z67" s="15"/>
      <c r="AA67" s="15"/>
    </row>
    <row r="68" spans="1:39" x14ac:dyDescent="0.25">
      <c r="A68" t="s">
        <v>71</v>
      </c>
      <c r="B68" s="4" t="s">
        <v>73</v>
      </c>
      <c r="E68">
        <v>70</v>
      </c>
      <c r="V68" s="3" t="str">
        <f t="shared" si="3"/>
        <v/>
      </c>
      <c r="Z68" s="15"/>
      <c r="AA68" s="15"/>
    </row>
    <row r="69" spans="1:39" x14ac:dyDescent="0.25">
      <c r="V69" s="3" t="str">
        <f t="shared" si="3"/>
        <v/>
      </c>
      <c r="Z69" s="15" t="str">
        <f t="shared" si="4"/>
        <v/>
      </c>
      <c r="AA69" s="15" t="str">
        <f t="shared" si="5"/>
        <v/>
      </c>
      <c r="AB69" t="str">
        <f t="shared" si="6"/>
        <v/>
      </c>
      <c r="AC69" t="str">
        <f t="shared" si="7"/>
        <v/>
      </c>
      <c r="AD69" t="str">
        <f t="shared" si="8"/>
        <v/>
      </c>
      <c r="AE69" t="str">
        <f t="shared" si="9"/>
        <v/>
      </c>
      <c r="AF69" t="str">
        <f t="shared" si="10"/>
        <v/>
      </c>
      <c r="AG69" t="str">
        <f t="shared" si="11"/>
        <v/>
      </c>
      <c r="AH69" t="str">
        <f t="shared" si="12"/>
        <v/>
      </c>
      <c r="AI69" t="str">
        <f t="shared" si="13"/>
        <v/>
      </c>
      <c r="AJ69" t="str">
        <f t="shared" si="14"/>
        <v/>
      </c>
      <c r="AK69" t="str">
        <f t="shared" si="15"/>
        <v/>
      </c>
      <c r="AL69" t="str">
        <f t="shared" si="31"/>
        <v/>
      </c>
      <c r="AM69" t="str">
        <f t="shared" si="16"/>
        <v/>
      </c>
    </row>
    <row r="70" spans="1:39" x14ac:dyDescent="0.25">
      <c r="A70" t="s">
        <v>44</v>
      </c>
      <c r="B70" s="4" t="s">
        <v>45</v>
      </c>
      <c r="D70">
        <v>330</v>
      </c>
      <c r="E70">
        <v>73</v>
      </c>
      <c r="U70">
        <v>4450</v>
      </c>
      <c r="V70" s="3" t="str">
        <f t="shared" si="3"/>
        <v/>
      </c>
      <c r="Z70" s="15">
        <f t="shared" si="4"/>
        <v>0.33</v>
      </c>
      <c r="AA70" s="15">
        <f t="shared" si="5"/>
        <v>1.8541999999999998</v>
      </c>
      <c r="AB70" t="str">
        <f t="shared" si="6"/>
        <v/>
      </c>
      <c r="AC70" t="str">
        <f t="shared" si="7"/>
        <v/>
      </c>
      <c r="AD70" t="str">
        <f t="shared" si="8"/>
        <v/>
      </c>
      <c r="AE70" t="str">
        <f t="shared" si="9"/>
        <v/>
      </c>
      <c r="AF70" t="str">
        <f t="shared" si="10"/>
        <v/>
      </c>
      <c r="AG70" t="str">
        <f t="shared" si="11"/>
        <v/>
      </c>
      <c r="AH70" t="str">
        <f t="shared" si="12"/>
        <v/>
      </c>
      <c r="AI70" t="str">
        <f t="shared" si="13"/>
        <v/>
      </c>
      <c r="AJ70" t="str">
        <f t="shared" si="14"/>
        <v/>
      </c>
      <c r="AK70" t="str">
        <f t="shared" si="15"/>
        <v/>
      </c>
      <c r="AL70" t="str">
        <f t="shared" si="31"/>
        <v/>
      </c>
      <c r="AM70" t="str">
        <f t="shared" si="16"/>
        <v/>
      </c>
    </row>
    <row r="71" spans="1:39" x14ac:dyDescent="0.25">
      <c r="V71" s="3" t="str">
        <f t="shared" si="3"/>
        <v/>
      </c>
    </row>
    <row r="72" spans="1:39" x14ac:dyDescent="0.25">
      <c r="A72" t="s">
        <v>83</v>
      </c>
      <c r="B72" s="4" t="s">
        <v>84</v>
      </c>
      <c r="C72" t="s">
        <v>85</v>
      </c>
      <c r="E72">
        <f>1778/25.4</f>
        <v>70</v>
      </c>
      <c r="U72">
        <v>2912</v>
      </c>
    </row>
    <row r="74" spans="1:39" x14ac:dyDescent="0.25">
      <c r="A74" t="s">
        <v>102</v>
      </c>
      <c r="B74" s="4" t="s">
        <v>29</v>
      </c>
      <c r="U74">
        <v>1690</v>
      </c>
    </row>
    <row r="76" spans="1:39" x14ac:dyDescent="0.25">
      <c r="A76" t="s">
        <v>21</v>
      </c>
      <c r="B76" s="4" t="s">
        <v>103</v>
      </c>
      <c r="U76">
        <v>4950</v>
      </c>
    </row>
    <row r="78" spans="1:39" x14ac:dyDescent="0.25">
      <c r="A78" t="s">
        <v>113</v>
      </c>
      <c r="B78" s="4" t="s">
        <v>114</v>
      </c>
      <c r="U78">
        <v>1014</v>
      </c>
    </row>
  </sheetData>
  <mergeCells count="2">
    <mergeCell ref="F2:S2"/>
    <mergeCell ref="AB2:AN2"/>
  </mergeCells>
  <conditionalFormatting sqref="L25:L28 L49 L51:L56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{4DAD4B33-96D1-48D1-96F1-F0609C1AB21A}</x14:id>
        </ext>
      </extLst>
    </cfRule>
  </conditionalFormatting>
  <conditionalFormatting sqref="L57:O68 N45:O45 L45 L50:O50 L46:O48 L4:O24 L29:O44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{32E22C94-AD31-4E82-B044-BD2ECADE399D}</x14:id>
        </ext>
      </extLst>
    </cfRule>
  </conditionalFormatting>
  <conditionalFormatting sqref="V4:V71">
    <cfRule type="dataBar" priority="5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{2E29894C-3D5A-42A3-8DD8-FB894432515A}</x14:id>
        </ext>
      </extLst>
    </cfRule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:AM24 AB50 AB63:AM70 AB57:AB62 AB29:AM48 AC25:AM28 AC49:AM6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B7" r:id="rId1" display="V1X (supra reddit thread)" xr:uid="{413A9F66-42A1-43B0-8CE6-B0D0836C5957}"/>
    <hyperlink ref="B31" r:id="rId2" xr:uid="{A7BBD582-0810-4B0E-AA67-FABE4E22CEFA}"/>
    <hyperlink ref="B32:B33" r:id="rId3" display="GTC-500" xr:uid="{C9F6E346-3835-4EC5-8F33-D80501295CCC}"/>
    <hyperlink ref="B6" r:id="rId4" xr:uid="{07472307-1911-4E04-9ED0-6F4B99089D46}"/>
    <hyperlink ref="B50" r:id="rId5" xr:uid="{730F419B-220F-4DD7-8DF4-93511F50464E}"/>
    <hyperlink ref="B16:B18" r:id="rId6" display="Big Wang" xr:uid="{15919491-1DD6-44DC-A778-8B088C2FE021}"/>
    <hyperlink ref="B20:B21" r:id="rId7" display="Carbon Megga Wang" xr:uid="{925E8EB7-C77F-499D-B770-B369802EF3E2}"/>
    <hyperlink ref="B23" r:id="rId8" xr:uid="{22066206-2ED7-49F1-8E29-483C010CFD0F}"/>
    <hyperlink ref="B36" r:id="rId9" xr:uid="{DAE5A11B-26B3-4640-9093-FF39B105C4AC}"/>
    <hyperlink ref="B38" r:id="rId10" display="Type 7 w/ 7mm Gurney" xr:uid="{D17B75DD-4AE5-4B6C-967E-14733D308D28}"/>
    <hyperlink ref="B42" r:id="rId11" xr:uid="{15D33EBA-3285-4B3F-800D-9F52DB497F9B}"/>
    <hyperlink ref="B45" r:id="rId12" xr:uid="{1306F5DE-5345-47C4-A40C-45BCF8099227}"/>
    <hyperlink ref="B57" r:id="rId13" xr:uid="{D175DC14-0086-4E16-8DF8-991ED284DAAA}"/>
    <hyperlink ref="B60" r:id="rId14" xr:uid="{0AEC0F46-FE8B-475C-BE5C-E6A6169D59BE}"/>
    <hyperlink ref="B62:B63" r:id="rId15" display="Force 3 Trunk" xr:uid="{801FFF03-A469-44E0-AD87-6789749B2DCE}"/>
    <hyperlink ref="B62" r:id="rId16" xr:uid="{D2ADF42E-8926-4D59-AC38-C18E40219E1F}"/>
    <hyperlink ref="B63" r:id="rId17" xr:uid="{BC4EA65C-F815-4BB9-B3AC-253B097C1193}"/>
    <hyperlink ref="B70" r:id="rId18" xr:uid="{FDE9E565-B1DF-439A-B8CA-71BABA780691}"/>
    <hyperlink ref="B5" r:id="rId19" location="attr=" xr:uid="{437B77FF-A244-47AF-8999-F1477DF4E8A6}"/>
    <hyperlink ref="B30" r:id="rId20" xr:uid="{8FE932CB-538B-43A7-A61C-79DD21840596}"/>
    <hyperlink ref="B34" r:id="rId21" xr:uid="{01A2B7E5-CF7C-4869-B66A-DC8876F29CA2}"/>
    <hyperlink ref="B58" r:id="rId22" xr:uid="{5BEED1D1-8E27-4AF8-A715-3FAA3C18DC1A}"/>
    <hyperlink ref="B65" r:id="rId23" display="NeoProject" xr:uid="{0AE84F05-7E4B-49B6-A1D2-E91D1B1A1A1A}"/>
    <hyperlink ref="B39" r:id="rId24" xr:uid="{72143B43-E207-471A-84E6-BBE08CBF3B0F}"/>
    <hyperlink ref="B40" r:id="rId25" xr:uid="{9B62897E-E374-4FE7-9F71-C07C397DF4CA}"/>
    <hyperlink ref="B11" r:id="rId26" display="Fulcrum 14" xr:uid="{309985A2-F9F7-4F58-B456-11AC23566C66}"/>
    <hyperlink ref="B10" r:id="rId27" xr:uid="{16C87A1A-FECC-4FA8-8D2A-D38DC1F3BBEC}"/>
    <hyperlink ref="B9" r:id="rId28" xr:uid="{8C9B74C3-A1C1-4EE8-ABA1-8AE6C1946320}"/>
    <hyperlink ref="B12" r:id="rId29" location="product-tab-description" display="Fulcrum 14 no gurney" xr:uid="{AF80A276-BD75-449D-AB75-27CFE84CE003}"/>
    <hyperlink ref="B14" r:id="rId30" xr:uid="{12DBF43A-48CC-4A6C-BC2D-F524461075D7}"/>
    <hyperlink ref="B13" r:id="rId31" xr:uid="{D622AB12-B4B6-4B06-9270-441CEDD142C5}"/>
    <hyperlink ref="B68" r:id="rId32" xr:uid="{5BD52975-94F9-44B8-8467-60B67F6F5092}"/>
    <hyperlink ref="B67" r:id="rId33" xr:uid="{0377B34E-49BD-49F4-B44E-F67975139BC3}"/>
    <hyperlink ref="X5" r:id="rId34" xr:uid="{4B63F7C5-15F1-450C-BDCE-50BB63ABC2ED}"/>
    <hyperlink ref="X16:X18" r:id="rId35" display="Morlind Engineering" xr:uid="{D051B9DF-D76D-48F1-AD11-780CCFA9DD9A}"/>
    <hyperlink ref="X6" r:id="rId36" xr:uid="{8A4D8211-6EAE-45C8-89AB-33309690067B}"/>
    <hyperlink ref="X7" r:id="rId37" xr:uid="{37142E21-A4C4-46B3-899E-5B5C8C6EFF89}"/>
    <hyperlink ref="X20" r:id="rId38" xr:uid="{2BFF5620-5790-4151-BAA0-44A2ABC02D6E}"/>
    <hyperlink ref="X21" r:id="rId39" xr:uid="{C165CCFA-BBED-4012-A0EB-BCAF56D3D639}"/>
    <hyperlink ref="X30" r:id="rId40" xr:uid="{5EA5923A-9E20-4882-911C-0E884BB657ED}"/>
    <hyperlink ref="X31:X34" r:id="rId41" display="AMB Aero" xr:uid="{7F0F8955-468F-44BD-81A9-88423B9D7017}"/>
    <hyperlink ref="X36" r:id="rId42" xr:uid="{63909270-D123-4F78-94D6-6FF6D4DE905E}"/>
    <hyperlink ref="X23" r:id="rId43" xr:uid="{19C7213A-46AE-400D-AEC0-9BCCE363E1AD}"/>
    <hyperlink ref="X38" r:id="rId44" xr:uid="{08112655-DF80-4CFF-8683-0A5321A8A4E4}"/>
    <hyperlink ref="B25:B26" r:id="rId45" display="Single Element" xr:uid="{D64E42D1-D47F-4127-A30B-17DB86CC6AC5}"/>
    <hyperlink ref="B27:B28" r:id="rId46" display="HighEff Dual 2D+G" xr:uid="{380696D3-9BE2-4715-AC89-6A376CA5E308}"/>
    <hyperlink ref="X25" r:id="rId47" display="Dynamic Aero Solutions" xr:uid="{5FCF906F-8403-4788-96CC-3652A8E96E24}"/>
    <hyperlink ref="X50" r:id="rId48" xr:uid="{F6AD623C-329E-4E78-91D2-02DABC61FFE9}"/>
    <hyperlink ref="B72" r:id="rId49" xr:uid="{9B57A9D3-5E33-42D2-BEB5-5FA06B6C7331}"/>
    <hyperlink ref="X45" r:id="rId50" xr:uid="{0CFE55DB-B0D7-4C1E-838C-C03BB58B0F43}"/>
    <hyperlink ref="B47" r:id="rId51" display="GD1  LED Swan" xr:uid="{A6B33225-42FE-49DC-AEC7-C9CD23856CD3}"/>
    <hyperlink ref="X47" r:id="rId52" display="AerOsama" xr:uid="{95EBFA61-D986-48DE-B9F7-5FF981CE45F5}"/>
    <hyperlink ref="X26" r:id="rId53" display="Dynamic Aero Solutions" xr:uid="{68910195-5892-401C-B488-024E7F37323E}"/>
    <hyperlink ref="X27" r:id="rId54" display="Dynamic Aero Solutions" xr:uid="{8CA36609-1011-43C4-B1CE-B78992EE2FF5}"/>
    <hyperlink ref="X28" r:id="rId55" display="Dynamic Aero Solutions" xr:uid="{950FD033-A1CE-4565-B45D-E11367C3DC91}"/>
    <hyperlink ref="B53" r:id="rId56" xr:uid="{CE4179F6-3A85-432B-8841-93DC9961F890}"/>
    <hyperlink ref="B52" r:id="rId57" display="FC 12" xr:uid="{7E9E297D-FFE8-4E66-A6F1-37F024F599E8}"/>
    <hyperlink ref="B43" r:id="rId58" xr:uid="{F686F7E6-7D87-4FA4-8613-306DF91217D8}"/>
    <hyperlink ref="B74" r:id="rId59" xr:uid="{C2B7AF67-A4CC-44E5-8CA2-AB5F83C34888}"/>
    <hyperlink ref="B76" r:id="rId60" xr:uid="{9C382CFD-3530-4882-A8FD-FEBB44521FDA}"/>
    <hyperlink ref="B78" r:id="rId61" xr:uid="{9A58ABAF-CC25-4442-9DD7-629E68FB42E2}"/>
    <hyperlink ref="B55" r:id="rId62" xr:uid="{61A93D94-6DAB-432B-8300-5284EA5806F2}"/>
    <hyperlink ref="X55" r:id="rId63" display="unknown" xr:uid="{769E76DD-465A-4472-A0F2-1B9AC46A8E3B}"/>
  </hyperlinks>
  <pageMargins left="0.7" right="0.7" top="0.75" bottom="0.75" header="0.3" footer="0.3"/>
  <pageSetup orientation="portrait" r:id="rId6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AD4B33-96D1-48D1-96F1-F0609C1AB2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L25:L28 L49 L51:L56</xm:sqref>
        </x14:conditionalFormatting>
        <x14:conditionalFormatting xmlns:xm="http://schemas.microsoft.com/office/excel/2006/main">
          <x14:cfRule type="dataBar" id="{32E22C94-AD31-4E82-B044-BD2ECADE39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L57:O68 N45:O45 L45 L50:O50 L46:O48 L4:O24 L29:O44</xm:sqref>
        </x14:conditionalFormatting>
        <x14:conditionalFormatting xmlns:xm="http://schemas.microsoft.com/office/excel/2006/main">
          <x14:cfRule type="dataBar" id="{2E29894C-3D5A-42A3-8DD8-FB894432515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V4:V71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83F2C-6409-40C0-9C1C-D3583B40AD1F}">
  <dimension ref="L133:L145"/>
  <sheetViews>
    <sheetView topLeftCell="A25" zoomScale="40" zoomScaleNormal="40" workbookViewId="0">
      <selection activeCell="AN103" sqref="AN103"/>
    </sheetView>
  </sheetViews>
  <sheetFormatPr defaultRowHeight="15" x14ac:dyDescent="0.25"/>
  <sheetData>
    <row r="133" spans="12:12" x14ac:dyDescent="0.25">
      <c r="L133" s="6"/>
    </row>
    <row r="134" spans="12:12" x14ac:dyDescent="0.25">
      <c r="L134" s="7"/>
    </row>
    <row r="135" spans="12:12" x14ac:dyDescent="0.25">
      <c r="L135" s="7"/>
    </row>
    <row r="136" spans="12:12" x14ac:dyDescent="0.25">
      <c r="L136" s="7"/>
    </row>
    <row r="137" spans="12:12" x14ac:dyDescent="0.25">
      <c r="L137" s="7"/>
    </row>
    <row r="138" spans="12:12" x14ac:dyDescent="0.25">
      <c r="L138" s="7"/>
    </row>
    <row r="139" spans="12:12" x14ac:dyDescent="0.25">
      <c r="L139" s="7"/>
    </row>
    <row r="140" spans="12:12" x14ac:dyDescent="0.25">
      <c r="L140" s="7"/>
    </row>
    <row r="141" spans="12:12" x14ac:dyDescent="0.25">
      <c r="L141" s="7"/>
    </row>
    <row r="142" spans="12:12" x14ac:dyDescent="0.25">
      <c r="L142" s="7"/>
    </row>
    <row r="143" spans="12:12" x14ac:dyDescent="0.25">
      <c r="L143" s="7"/>
    </row>
    <row r="144" spans="12:12" x14ac:dyDescent="0.25">
      <c r="L144" s="7"/>
    </row>
    <row r="145" spans="12:12" x14ac:dyDescent="0.25">
      <c r="L145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9CA8-BA8D-47E6-9AD1-8E5641692B0A}">
  <dimension ref="C14:G35"/>
  <sheetViews>
    <sheetView workbookViewId="0">
      <selection activeCell="D38" sqref="D38"/>
    </sheetView>
  </sheetViews>
  <sheetFormatPr defaultRowHeight="15" x14ac:dyDescent="0.25"/>
  <sheetData>
    <row r="14" spans="3:7" ht="15.75" thickBot="1" x14ac:dyDescent="0.3"/>
    <row r="15" spans="3:7" ht="15.75" thickBot="1" x14ac:dyDescent="0.3">
      <c r="C15" s="12" t="s">
        <v>104</v>
      </c>
      <c r="D15" s="13"/>
      <c r="E15" s="13"/>
      <c r="F15" s="13"/>
      <c r="G15" s="14"/>
    </row>
    <row r="16" spans="3:7" x14ac:dyDescent="0.25">
      <c r="C16" t="s">
        <v>105</v>
      </c>
      <c r="D16" t="s">
        <v>106</v>
      </c>
      <c r="E16" t="s">
        <v>107</v>
      </c>
      <c r="F16" t="s">
        <v>108</v>
      </c>
      <c r="G16" t="s">
        <v>109</v>
      </c>
    </row>
    <row r="17" spans="3:7" x14ac:dyDescent="0.25">
      <c r="C17">
        <v>0</v>
      </c>
      <c r="D17">
        <v>167</v>
      </c>
      <c r="E17">
        <v>1.1100000000000001</v>
      </c>
      <c r="F17" s="5">
        <f>E17*3.75</f>
        <v>4.1625000000000005</v>
      </c>
      <c r="G17" s="5">
        <f>D17/F17</f>
        <v>40.120120120120113</v>
      </c>
    </row>
    <row r="18" spans="3:7" x14ac:dyDescent="0.25">
      <c r="C18">
        <v>1</v>
      </c>
      <c r="D18">
        <v>183</v>
      </c>
      <c r="E18">
        <v>1.4</v>
      </c>
      <c r="F18" s="5">
        <f t="shared" ref="F18:F31" si="0">E18*3.75</f>
        <v>5.25</v>
      </c>
      <c r="G18" s="5">
        <f t="shared" ref="G18:G31" si="1">D18/F18</f>
        <v>34.857142857142854</v>
      </c>
    </row>
    <row r="19" spans="3:7" x14ac:dyDescent="0.25">
      <c r="C19">
        <v>2</v>
      </c>
      <c r="D19">
        <v>200</v>
      </c>
      <c r="E19">
        <v>1.73</v>
      </c>
      <c r="F19" s="5">
        <f t="shared" si="0"/>
        <v>6.4874999999999998</v>
      </c>
      <c r="G19" s="5">
        <f t="shared" si="1"/>
        <v>30.828516377649326</v>
      </c>
    </row>
    <row r="20" spans="3:7" x14ac:dyDescent="0.25">
      <c r="C20">
        <v>3</v>
      </c>
      <c r="D20">
        <v>217</v>
      </c>
      <c r="E20">
        <v>2.14</v>
      </c>
      <c r="F20" s="5">
        <f t="shared" si="0"/>
        <v>8.0250000000000004</v>
      </c>
      <c r="G20" s="5">
        <f t="shared" si="1"/>
        <v>27.0404984423676</v>
      </c>
    </row>
    <row r="21" spans="3:7" x14ac:dyDescent="0.25">
      <c r="C21">
        <v>4</v>
      </c>
      <c r="D21">
        <v>233</v>
      </c>
      <c r="E21">
        <v>2.61</v>
      </c>
      <c r="F21" s="5">
        <f t="shared" si="0"/>
        <v>9.7874999999999996</v>
      </c>
      <c r="G21" s="5">
        <f t="shared" si="1"/>
        <v>23.8058748403576</v>
      </c>
    </row>
    <row r="22" spans="3:7" x14ac:dyDescent="0.25">
      <c r="C22">
        <v>5</v>
      </c>
      <c r="D22">
        <v>249</v>
      </c>
      <c r="E22">
        <v>3.13</v>
      </c>
      <c r="F22" s="5">
        <f t="shared" si="0"/>
        <v>11.737499999999999</v>
      </c>
      <c r="G22" s="5">
        <f t="shared" si="1"/>
        <v>21.214057507987221</v>
      </c>
    </row>
    <row r="23" spans="3:7" x14ac:dyDescent="0.25">
      <c r="C23">
        <v>6</v>
      </c>
      <c r="D23">
        <v>265</v>
      </c>
      <c r="E23">
        <v>3.72</v>
      </c>
      <c r="F23" s="5">
        <f t="shared" si="0"/>
        <v>13.950000000000001</v>
      </c>
      <c r="G23" s="5">
        <f t="shared" si="1"/>
        <v>18.996415770609318</v>
      </c>
    </row>
    <row r="24" spans="3:7" x14ac:dyDescent="0.25">
      <c r="C24">
        <v>7</v>
      </c>
      <c r="D24">
        <v>281</v>
      </c>
      <c r="E24">
        <v>4.3899999999999997</v>
      </c>
      <c r="F24" s="5">
        <f t="shared" si="0"/>
        <v>16.462499999999999</v>
      </c>
      <c r="G24" s="5">
        <f t="shared" si="1"/>
        <v>17.069096431283221</v>
      </c>
    </row>
    <row r="25" spans="3:7" x14ac:dyDescent="0.25">
      <c r="C25">
        <v>8</v>
      </c>
      <c r="D25">
        <v>296</v>
      </c>
      <c r="E25">
        <v>5.13</v>
      </c>
      <c r="F25" s="5">
        <f t="shared" si="0"/>
        <v>19.237500000000001</v>
      </c>
      <c r="G25" s="5">
        <f t="shared" si="1"/>
        <v>15.386614684860298</v>
      </c>
    </row>
    <row r="26" spans="3:7" x14ac:dyDescent="0.25">
      <c r="C26">
        <v>9</v>
      </c>
      <c r="D26">
        <v>311</v>
      </c>
      <c r="E26">
        <v>5.95</v>
      </c>
      <c r="F26" s="5">
        <f t="shared" si="0"/>
        <v>22.3125</v>
      </c>
      <c r="G26" s="5">
        <f t="shared" si="1"/>
        <v>13.938375350140056</v>
      </c>
    </row>
    <row r="27" spans="3:7" x14ac:dyDescent="0.25">
      <c r="C27">
        <v>10</v>
      </c>
      <c r="D27">
        <v>324</v>
      </c>
      <c r="E27">
        <v>6.76</v>
      </c>
      <c r="F27" s="5">
        <f t="shared" si="0"/>
        <v>25.349999999999998</v>
      </c>
      <c r="G27" s="5">
        <f t="shared" si="1"/>
        <v>12.781065088757398</v>
      </c>
    </row>
    <row r="28" spans="3:7" x14ac:dyDescent="0.25">
      <c r="C28">
        <v>11</v>
      </c>
      <c r="D28">
        <v>335</v>
      </c>
      <c r="E28">
        <v>7.8</v>
      </c>
      <c r="F28" s="5">
        <f t="shared" si="0"/>
        <v>29.25</v>
      </c>
      <c r="G28" s="5">
        <f t="shared" si="1"/>
        <v>11.452991452991453</v>
      </c>
    </row>
    <row r="29" spans="3:7" x14ac:dyDescent="0.25">
      <c r="C29">
        <v>12</v>
      </c>
      <c r="D29">
        <v>343</v>
      </c>
      <c r="E29">
        <v>8.65</v>
      </c>
      <c r="F29" s="5">
        <f t="shared" si="0"/>
        <v>32.4375</v>
      </c>
      <c r="G29" s="5">
        <f t="shared" si="1"/>
        <v>10.574181117533719</v>
      </c>
    </row>
    <row r="30" spans="3:7" x14ac:dyDescent="0.25">
      <c r="C30">
        <v>13</v>
      </c>
      <c r="D30">
        <v>349</v>
      </c>
      <c r="E30">
        <v>9.3699999999999992</v>
      </c>
      <c r="F30" s="5">
        <f t="shared" si="0"/>
        <v>35.137499999999996</v>
      </c>
      <c r="G30" s="5">
        <f t="shared" si="1"/>
        <v>9.9324083955887605</v>
      </c>
    </row>
    <row r="31" spans="3:7" x14ac:dyDescent="0.25">
      <c r="C31">
        <v>14</v>
      </c>
      <c r="D31">
        <v>351</v>
      </c>
      <c r="E31">
        <v>10</v>
      </c>
      <c r="F31" s="5">
        <f t="shared" si="0"/>
        <v>37.5</v>
      </c>
      <c r="G31" s="5">
        <f t="shared" si="1"/>
        <v>9.36</v>
      </c>
    </row>
    <row r="33" spans="4:4" x14ac:dyDescent="0.25">
      <c r="D33" t="s">
        <v>110</v>
      </c>
    </row>
    <row r="34" spans="4:4" x14ac:dyDescent="0.25">
      <c r="D34" t="s">
        <v>111</v>
      </c>
    </row>
    <row r="35" spans="4:4" x14ac:dyDescent="0.25">
      <c r="D35" t="s">
        <v>112</v>
      </c>
    </row>
  </sheetData>
  <mergeCells count="1">
    <mergeCell ref="C15:G15"/>
  </mergeCells>
  <conditionalFormatting sqref="D17:D3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{A8E2AA7F-105C-4AE3-96D6-FDFB98727A41}</x14:id>
        </ext>
      </extLst>
    </cfRule>
  </conditionalFormatting>
  <conditionalFormatting sqref="F17:F31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{68C3DBCD-E68C-4B24-A5A1-6126AE3D8F18}</x14:id>
        </ext>
      </extLst>
    </cfRule>
  </conditionalFormatting>
  <conditionalFormatting sqref="G17:G3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{B558502E-1917-4FA1-8CF1-5D58FB8AAD9D}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E2AA7F-105C-4AE3-96D6-FDFB98727A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D17:D31</xm:sqref>
        </x14:conditionalFormatting>
        <x14:conditionalFormatting xmlns:xm="http://schemas.microsoft.com/office/excel/2006/main">
          <x14:cfRule type="dataBar" id="{68C3DBCD-E68C-4B24-A5A1-6126AE3D8F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F17:F31</xm:sqref>
        </x14:conditionalFormatting>
        <x14:conditionalFormatting xmlns:xm="http://schemas.microsoft.com/office/excel/2006/main">
          <x14:cfRule type="dataBar" id="{B558502E-1917-4FA1-8CF1-5D58FB8AAD9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G17:G31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Downforce</vt:lpstr>
      <vt:lpstr>Screenshots</vt:lpstr>
      <vt:lpstr>Fulcrum14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2024-04-28T02:18:00Z</dcterms:created>
  <dcterms:modified xsi:type="dcterms:W3CDTF">2025-08-26T20:30:15Z</dcterms:modified>
</cp:coreProperties>
</file>