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3igpete\Documents\"/>
    </mc:Choice>
  </mc:AlternateContent>
  <xr:revisionPtr revIDLastSave="0" documentId="13_ncr:1_{46EAD69F-FEFF-48EA-8769-98E80DA21F91}" xr6:coauthVersionLast="47" xr6:coauthVersionMax="47" xr10:uidLastSave="{00000000-0000-0000-0000-000000000000}"/>
  <bookViews>
    <workbookView xWindow="23340" yWindow="4050" windowWidth="29760" windowHeight="17670" xr2:uid="{A29AFD59-1498-4FB7-9A92-697C2D99149E}"/>
  </bookViews>
  <sheets>
    <sheet name="Downforce" sheetId="1" r:id="rId1"/>
    <sheet name="Screenshots" sheetId="3" r:id="rId2"/>
    <sheet name="Fulcrum14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49" i="1" l="1"/>
  <c r="M48" i="1"/>
  <c r="W48" i="1" s="1"/>
  <c r="M50" i="1"/>
  <c r="M60" i="1"/>
  <c r="AA58" i="1"/>
  <c r="AB58" i="1"/>
  <c r="AD58" i="1"/>
  <c r="AE58" i="1"/>
  <c r="AF58" i="1"/>
  <c r="AG58" i="1"/>
  <c r="AH58" i="1"/>
  <c r="AI58" i="1"/>
  <c r="AJ58" i="1"/>
  <c r="AK58" i="1"/>
  <c r="AL58" i="1"/>
  <c r="AM58" i="1"/>
  <c r="AN58" i="1"/>
  <c r="AA60" i="1"/>
  <c r="AB60" i="1"/>
  <c r="AD60" i="1"/>
  <c r="AE60" i="1"/>
  <c r="AF60" i="1"/>
  <c r="AH60" i="1"/>
  <c r="AJ60" i="1"/>
  <c r="AK60" i="1"/>
  <c r="AM60" i="1"/>
  <c r="AN60" i="1"/>
  <c r="AA61" i="1"/>
  <c r="AB61" i="1"/>
  <c r="AD61" i="1"/>
  <c r="AE61" i="1"/>
  <c r="AF61" i="1"/>
  <c r="AG61" i="1"/>
  <c r="AH61" i="1"/>
  <c r="AI61" i="1"/>
  <c r="AJ61" i="1"/>
  <c r="AK61" i="1"/>
  <c r="AL61" i="1"/>
  <c r="AM61" i="1"/>
  <c r="AN61" i="1"/>
  <c r="AA62" i="1"/>
  <c r="AB62" i="1"/>
  <c r="AD62" i="1"/>
  <c r="AE62" i="1"/>
  <c r="AF62" i="1"/>
  <c r="AG62" i="1"/>
  <c r="AH62" i="1"/>
  <c r="AI62" i="1"/>
  <c r="AJ62" i="1"/>
  <c r="AK62" i="1"/>
  <c r="AL62" i="1"/>
  <c r="AM62" i="1"/>
  <c r="AN62" i="1"/>
  <c r="AA63" i="1"/>
  <c r="AB63" i="1"/>
  <c r="AD63" i="1"/>
  <c r="AE63" i="1"/>
  <c r="AF63" i="1"/>
  <c r="AG63" i="1"/>
  <c r="AH63" i="1"/>
  <c r="AI63" i="1"/>
  <c r="AJ63" i="1"/>
  <c r="AK63" i="1"/>
  <c r="AL63" i="1"/>
  <c r="AM63" i="1"/>
  <c r="AN63" i="1"/>
  <c r="AA64" i="1"/>
  <c r="AB64" i="1"/>
  <c r="AD64" i="1"/>
  <c r="AE64" i="1"/>
  <c r="AF64" i="1"/>
  <c r="AG64" i="1"/>
  <c r="AH64" i="1"/>
  <c r="AI64" i="1"/>
  <c r="AJ64" i="1"/>
  <c r="AK64" i="1"/>
  <c r="AL64" i="1"/>
  <c r="AM64" i="1"/>
  <c r="AN64" i="1"/>
  <c r="AA65" i="1"/>
  <c r="AB65" i="1"/>
  <c r="AD65" i="1"/>
  <c r="AE65" i="1"/>
  <c r="AF65" i="1"/>
  <c r="AG65" i="1"/>
  <c r="AH65" i="1"/>
  <c r="AI65" i="1"/>
  <c r="AJ65" i="1"/>
  <c r="AK65" i="1"/>
  <c r="AL65" i="1"/>
  <c r="AM65" i="1"/>
  <c r="AN65" i="1"/>
  <c r="AL31" i="1"/>
  <c r="AK31" i="1"/>
  <c r="AJ31" i="1"/>
  <c r="AH31" i="1"/>
  <c r="AG31" i="1"/>
  <c r="AF31" i="1"/>
  <c r="AD31" i="1"/>
  <c r="AC31" i="1"/>
  <c r="AB31" i="1"/>
  <c r="AA31" i="1"/>
  <c r="W31" i="1"/>
  <c r="AN52" i="1"/>
  <c r="AL52" i="1"/>
  <c r="AK52" i="1"/>
  <c r="AJ52" i="1"/>
  <c r="AH52" i="1"/>
  <c r="AG52" i="1"/>
  <c r="AF52" i="1"/>
  <c r="AE52" i="1"/>
  <c r="AD52" i="1"/>
  <c r="AB52" i="1"/>
  <c r="M52" i="1"/>
  <c r="W52" i="1" s="1"/>
  <c r="D52" i="1"/>
  <c r="AA52" i="1" s="1"/>
  <c r="F31" i="4"/>
  <c r="G31" i="4" s="1"/>
  <c r="G30" i="4"/>
  <c r="F30" i="4"/>
  <c r="F29" i="4"/>
  <c r="G29" i="4" s="1"/>
  <c r="F28" i="4"/>
  <c r="G28" i="4" s="1"/>
  <c r="G27" i="4"/>
  <c r="F27" i="4"/>
  <c r="F26" i="4"/>
  <c r="G26" i="4" s="1"/>
  <c r="G25" i="4"/>
  <c r="F25" i="4"/>
  <c r="F24" i="4"/>
  <c r="G24" i="4" s="1"/>
  <c r="F23" i="4"/>
  <c r="G23" i="4" s="1"/>
  <c r="F22" i="4"/>
  <c r="G22" i="4" s="1"/>
  <c r="F21" i="4"/>
  <c r="G21" i="4" s="1"/>
  <c r="G20" i="4"/>
  <c r="F20" i="4"/>
  <c r="F19" i="4"/>
  <c r="G19" i="4" s="1"/>
  <c r="G18" i="4"/>
  <c r="F18" i="4"/>
  <c r="G17" i="4"/>
  <c r="F17" i="4"/>
  <c r="D56" i="1"/>
  <c r="AA56" i="1" s="1"/>
  <c r="AD46" i="1"/>
  <c r="AE46" i="1"/>
  <c r="AF46" i="1"/>
  <c r="AG46" i="1"/>
  <c r="AH46" i="1"/>
  <c r="AI46" i="1"/>
  <c r="AJ46" i="1"/>
  <c r="AK46" i="1"/>
  <c r="AL46" i="1"/>
  <c r="AM46" i="1"/>
  <c r="AN46" i="1"/>
  <c r="AD54" i="1"/>
  <c r="AE54" i="1"/>
  <c r="AF54" i="1"/>
  <c r="AG54" i="1"/>
  <c r="AJ54" i="1"/>
  <c r="AK54" i="1"/>
  <c r="AL54" i="1"/>
  <c r="AM54" i="1"/>
  <c r="AN54" i="1"/>
  <c r="AD55" i="1"/>
  <c r="AE55" i="1"/>
  <c r="AF55" i="1"/>
  <c r="AG55" i="1"/>
  <c r="AH55" i="1"/>
  <c r="AI55" i="1"/>
  <c r="AJ55" i="1"/>
  <c r="AK55" i="1"/>
  <c r="AL55" i="1"/>
  <c r="AM55" i="1"/>
  <c r="AN55" i="1"/>
  <c r="AD25" i="1"/>
  <c r="AE25" i="1"/>
  <c r="AF25" i="1"/>
  <c r="AG25" i="1"/>
  <c r="AH25" i="1"/>
  <c r="AJ25" i="1"/>
  <c r="AK25" i="1"/>
  <c r="AL25" i="1"/>
  <c r="AM25" i="1"/>
  <c r="AN25" i="1"/>
  <c r="AD26" i="1"/>
  <c r="AE26" i="1"/>
  <c r="AF26" i="1"/>
  <c r="AG26" i="1"/>
  <c r="AH26" i="1"/>
  <c r="AJ26" i="1"/>
  <c r="AK26" i="1"/>
  <c r="AL26" i="1"/>
  <c r="AM26" i="1"/>
  <c r="AN26" i="1"/>
  <c r="AD27" i="1"/>
  <c r="AE27" i="1"/>
  <c r="AF27" i="1"/>
  <c r="AG27" i="1"/>
  <c r="AH27" i="1"/>
  <c r="AJ27" i="1"/>
  <c r="AK27" i="1"/>
  <c r="AL27" i="1"/>
  <c r="AM27" i="1"/>
  <c r="AN27" i="1"/>
  <c r="AD28" i="1"/>
  <c r="AE28" i="1"/>
  <c r="AF28" i="1"/>
  <c r="AG28" i="1"/>
  <c r="AH28" i="1"/>
  <c r="AJ28" i="1"/>
  <c r="AK28" i="1"/>
  <c r="AL28" i="1"/>
  <c r="AM28" i="1"/>
  <c r="AN28" i="1"/>
  <c r="AD47" i="1"/>
  <c r="AE47" i="1"/>
  <c r="AF47" i="1"/>
  <c r="AG47" i="1"/>
  <c r="AJ47" i="1"/>
  <c r="AK47" i="1"/>
  <c r="AL47" i="1"/>
  <c r="AM47" i="1"/>
  <c r="AN47" i="1"/>
  <c r="AD53" i="1"/>
  <c r="AE53" i="1"/>
  <c r="AF53" i="1"/>
  <c r="AG53" i="1"/>
  <c r="AH53" i="1"/>
  <c r="AI53" i="1"/>
  <c r="AJ53" i="1"/>
  <c r="AK53" i="1"/>
  <c r="AL53" i="1"/>
  <c r="AM53" i="1"/>
  <c r="AN53" i="1"/>
  <c r="AD56" i="1"/>
  <c r="AF56" i="1"/>
  <c r="AH56" i="1"/>
  <c r="AJ56" i="1"/>
  <c r="AK56" i="1"/>
  <c r="AM56" i="1"/>
  <c r="AD57" i="1"/>
  <c r="AF57" i="1"/>
  <c r="AH57" i="1"/>
  <c r="AJ57" i="1"/>
  <c r="AK57" i="1"/>
  <c r="AM57" i="1"/>
  <c r="AD66" i="1"/>
  <c r="AE66" i="1"/>
  <c r="AF66" i="1"/>
  <c r="AG66" i="1"/>
  <c r="AH66" i="1"/>
  <c r="AI66" i="1"/>
  <c r="AJ66" i="1"/>
  <c r="AK66" i="1"/>
  <c r="AL66" i="1"/>
  <c r="AM66" i="1"/>
  <c r="AN66" i="1"/>
  <c r="AD67" i="1"/>
  <c r="AE67" i="1"/>
  <c r="AF67" i="1"/>
  <c r="AG67" i="1"/>
  <c r="AH67" i="1"/>
  <c r="AI67" i="1"/>
  <c r="AJ67" i="1"/>
  <c r="AK67" i="1"/>
  <c r="AL67" i="1"/>
  <c r="AM67" i="1"/>
  <c r="AN67" i="1"/>
  <c r="AA55" i="1"/>
  <c r="AB55" i="1"/>
  <c r="AA25" i="1"/>
  <c r="AB25" i="1"/>
  <c r="AA26" i="1"/>
  <c r="AB26" i="1"/>
  <c r="AA27" i="1"/>
  <c r="AB27" i="1"/>
  <c r="AA28" i="1"/>
  <c r="AB28" i="1"/>
  <c r="AA47" i="1"/>
  <c r="AB47" i="1"/>
  <c r="AA53" i="1"/>
  <c r="AB53" i="1"/>
  <c r="AB56" i="1"/>
  <c r="AB57" i="1"/>
  <c r="AA66" i="1"/>
  <c r="AB66" i="1"/>
  <c r="AA67" i="1"/>
  <c r="AB67" i="1"/>
  <c r="AA68" i="1"/>
  <c r="AB68" i="1"/>
  <c r="D57" i="1"/>
  <c r="AA57" i="1" s="1"/>
  <c r="M54" i="1"/>
  <c r="W54" i="1" s="1"/>
  <c r="M25" i="1"/>
  <c r="W25" i="1" s="1"/>
  <c r="M26" i="1"/>
  <c r="W26" i="1" s="1"/>
  <c r="AA54" i="1"/>
  <c r="AB54" i="1"/>
  <c r="E77" i="1"/>
  <c r="W62" i="1"/>
  <c r="W63" i="1"/>
  <c r="W64" i="1"/>
  <c r="W65" i="1"/>
  <c r="W66" i="1"/>
  <c r="W67" i="1"/>
  <c r="W68" i="1"/>
  <c r="W69" i="1"/>
  <c r="W70" i="1"/>
  <c r="W71" i="1"/>
  <c r="W72" i="1"/>
  <c r="W73" i="1"/>
  <c r="W74" i="1"/>
  <c r="W75" i="1"/>
  <c r="W76" i="1"/>
  <c r="M27" i="1"/>
  <c r="W27" i="1" s="1"/>
  <c r="M28" i="1"/>
  <c r="W28" i="1" s="1"/>
  <c r="W35" i="1"/>
  <c r="AA44" i="1"/>
  <c r="AB44" i="1"/>
  <c r="AA45" i="1"/>
  <c r="AB45" i="1"/>
  <c r="AA46" i="1"/>
  <c r="AB46" i="1"/>
  <c r="AB9" i="1"/>
  <c r="AB10" i="1"/>
  <c r="AB11" i="1"/>
  <c r="AB12" i="1"/>
  <c r="AA13" i="1"/>
  <c r="AB13" i="1"/>
  <c r="AA14" i="1"/>
  <c r="AB14" i="1"/>
  <c r="AF43" i="1"/>
  <c r="AG43" i="1"/>
  <c r="AH43" i="1"/>
  <c r="AJ43" i="1"/>
  <c r="AK43" i="1"/>
  <c r="AL43" i="1"/>
  <c r="AM43" i="1"/>
  <c r="AF44" i="1"/>
  <c r="AG44" i="1"/>
  <c r="AH44" i="1"/>
  <c r="AI44" i="1"/>
  <c r="AJ44" i="1"/>
  <c r="AK44" i="1"/>
  <c r="AL44" i="1"/>
  <c r="AM44" i="1"/>
  <c r="AN44" i="1"/>
  <c r="AG45" i="1"/>
  <c r="AH45" i="1"/>
  <c r="AK45" i="1"/>
  <c r="AL45" i="1"/>
  <c r="AM45" i="1"/>
  <c r="AN45" i="1"/>
  <c r="AF9" i="1"/>
  <c r="AH9" i="1"/>
  <c r="AJ9" i="1"/>
  <c r="AK9" i="1"/>
  <c r="AL9" i="1"/>
  <c r="AN9" i="1"/>
  <c r="AF10" i="1"/>
  <c r="AH10" i="1"/>
  <c r="AJ10" i="1"/>
  <c r="AK10" i="1"/>
  <c r="AL10" i="1"/>
  <c r="AN10" i="1"/>
  <c r="AF11" i="1"/>
  <c r="AH11" i="1"/>
  <c r="AJ11" i="1"/>
  <c r="AK11" i="1"/>
  <c r="AL11" i="1"/>
  <c r="AN11" i="1"/>
  <c r="AF12" i="1"/>
  <c r="AH12" i="1"/>
  <c r="AJ12" i="1"/>
  <c r="AK12" i="1"/>
  <c r="AL12" i="1"/>
  <c r="AN12" i="1"/>
  <c r="AF13" i="1"/>
  <c r="AH13" i="1"/>
  <c r="AJ13" i="1"/>
  <c r="AK13" i="1"/>
  <c r="AL13" i="1"/>
  <c r="AN13" i="1"/>
  <c r="AF14" i="1"/>
  <c r="AH14" i="1"/>
  <c r="AJ14" i="1"/>
  <c r="AK14" i="1"/>
  <c r="AL14" i="1"/>
  <c r="AN14" i="1"/>
  <c r="AF68" i="1"/>
  <c r="AG68" i="1"/>
  <c r="AH68" i="1"/>
  <c r="AI68" i="1"/>
  <c r="AJ68" i="1"/>
  <c r="AK68" i="1"/>
  <c r="AL68" i="1"/>
  <c r="AM68" i="1"/>
  <c r="AN68" i="1"/>
  <c r="AF69" i="1"/>
  <c r="AG69" i="1"/>
  <c r="AH69" i="1"/>
  <c r="AI69" i="1"/>
  <c r="AJ69" i="1"/>
  <c r="AK69" i="1"/>
  <c r="AL69" i="1"/>
  <c r="AM69" i="1"/>
  <c r="AN69" i="1"/>
  <c r="AF70" i="1"/>
  <c r="AG70" i="1"/>
  <c r="AH70" i="1"/>
  <c r="AI70" i="1"/>
  <c r="AJ70" i="1"/>
  <c r="AK70" i="1"/>
  <c r="AL70" i="1"/>
  <c r="AM70" i="1"/>
  <c r="AN70" i="1"/>
  <c r="AF74" i="1"/>
  <c r="AG74" i="1"/>
  <c r="AH74" i="1"/>
  <c r="AI74" i="1"/>
  <c r="AJ74" i="1"/>
  <c r="AK74" i="1"/>
  <c r="AL74" i="1"/>
  <c r="AM74" i="1"/>
  <c r="AN74" i="1"/>
  <c r="AF75" i="1"/>
  <c r="AG75" i="1"/>
  <c r="AH75" i="1"/>
  <c r="AI75" i="1"/>
  <c r="AJ75" i="1"/>
  <c r="AK75" i="1"/>
  <c r="AL75" i="1"/>
  <c r="AM75" i="1"/>
  <c r="AN75" i="1"/>
  <c r="AE44" i="1"/>
  <c r="AE45" i="1"/>
  <c r="AE9" i="1"/>
  <c r="AE10" i="1"/>
  <c r="AE11" i="1"/>
  <c r="AE12" i="1"/>
  <c r="AE13" i="1"/>
  <c r="AE14" i="1"/>
  <c r="AE68" i="1"/>
  <c r="AE69" i="1"/>
  <c r="AE70" i="1"/>
  <c r="AE74" i="1"/>
  <c r="AE75" i="1"/>
  <c r="M14" i="1"/>
  <c r="W14" i="1" s="1"/>
  <c r="M13" i="1"/>
  <c r="W13" i="1" s="1"/>
  <c r="D9" i="1"/>
  <c r="AA9" i="1" s="1"/>
  <c r="D10" i="1"/>
  <c r="AA10" i="1" s="1"/>
  <c r="D11" i="1"/>
  <c r="AA11" i="1" s="1"/>
  <c r="D12" i="1"/>
  <c r="AA12" i="1" s="1"/>
  <c r="M9" i="1"/>
  <c r="W9" i="1" s="1"/>
  <c r="M10" i="1"/>
  <c r="W10" i="1" s="1"/>
  <c r="W46" i="1"/>
  <c r="M12" i="1"/>
  <c r="W12" i="1" s="1"/>
  <c r="M11" i="1"/>
  <c r="W11" i="1" s="1"/>
  <c r="AM3" i="1"/>
  <c r="W4" i="1"/>
  <c r="W5" i="1"/>
  <c r="W6" i="1"/>
  <c r="W7" i="1"/>
  <c r="W29" i="1"/>
  <c r="W30" i="1"/>
  <c r="W32" i="1"/>
  <c r="W33" i="1"/>
  <c r="W34" i="1"/>
  <c r="W36" i="1"/>
  <c r="W19" i="1"/>
  <c r="W22" i="1"/>
  <c r="W37" i="1"/>
  <c r="W38" i="1"/>
  <c r="W40" i="1"/>
  <c r="W41" i="1"/>
  <c r="W42" i="1"/>
  <c r="W43" i="1"/>
  <c r="W44" i="1"/>
  <c r="AC4" i="1"/>
  <c r="AD4" i="1"/>
  <c r="AE4" i="1"/>
  <c r="AF4" i="1"/>
  <c r="AG4" i="1"/>
  <c r="AH4" i="1"/>
  <c r="AI4" i="1"/>
  <c r="AJ4" i="1"/>
  <c r="AK4" i="1"/>
  <c r="AL4" i="1"/>
  <c r="AN4" i="1"/>
  <c r="AD5" i="1"/>
  <c r="AF5" i="1"/>
  <c r="AJ5" i="1"/>
  <c r="AK5" i="1"/>
  <c r="AD6" i="1"/>
  <c r="AF6" i="1"/>
  <c r="AH6" i="1"/>
  <c r="AJ6" i="1"/>
  <c r="AK6" i="1"/>
  <c r="AC7" i="1"/>
  <c r="AD7" i="1"/>
  <c r="AE7" i="1"/>
  <c r="AF7" i="1"/>
  <c r="AG7" i="1"/>
  <c r="AH7" i="1"/>
  <c r="AJ7" i="1"/>
  <c r="AK7" i="1"/>
  <c r="AL7" i="1"/>
  <c r="AN7" i="1"/>
  <c r="AC29" i="1"/>
  <c r="AD29" i="1"/>
  <c r="AE29" i="1"/>
  <c r="AF29" i="1"/>
  <c r="AG29" i="1"/>
  <c r="AH29" i="1"/>
  <c r="AI29" i="1"/>
  <c r="AJ29" i="1"/>
  <c r="AK29" i="1"/>
  <c r="AL29" i="1"/>
  <c r="AN29" i="1"/>
  <c r="AC30" i="1"/>
  <c r="AD30" i="1"/>
  <c r="AF30" i="1"/>
  <c r="AG30" i="1"/>
  <c r="AH30" i="1"/>
  <c r="AJ30" i="1"/>
  <c r="AK30" i="1"/>
  <c r="AL30" i="1"/>
  <c r="AC32" i="1"/>
  <c r="AD32" i="1"/>
  <c r="AF32" i="1"/>
  <c r="AH32" i="1"/>
  <c r="AJ32" i="1"/>
  <c r="AK32" i="1"/>
  <c r="AL32" i="1"/>
  <c r="AN32" i="1"/>
  <c r="AC33" i="1"/>
  <c r="AD33" i="1"/>
  <c r="AF33" i="1"/>
  <c r="AH33" i="1"/>
  <c r="AJ33" i="1"/>
  <c r="AK33" i="1"/>
  <c r="AL33" i="1"/>
  <c r="AC34" i="1"/>
  <c r="AD34" i="1"/>
  <c r="AF34" i="1"/>
  <c r="AH34" i="1"/>
  <c r="AJ34" i="1"/>
  <c r="AK34" i="1"/>
  <c r="AL34" i="1"/>
  <c r="AC35" i="1"/>
  <c r="AC36" i="1"/>
  <c r="AD36" i="1"/>
  <c r="AE36" i="1"/>
  <c r="AF36" i="1"/>
  <c r="AG36" i="1"/>
  <c r="AH36" i="1"/>
  <c r="AI36" i="1"/>
  <c r="AJ36" i="1"/>
  <c r="AK36" i="1"/>
  <c r="AL36" i="1"/>
  <c r="AN36" i="1"/>
  <c r="AD16" i="1"/>
  <c r="AE16" i="1"/>
  <c r="AF16" i="1"/>
  <c r="AH16" i="1"/>
  <c r="AJ16" i="1"/>
  <c r="AK16" i="1"/>
  <c r="AN16" i="1"/>
  <c r="AD17" i="1"/>
  <c r="AE17" i="1"/>
  <c r="AF17" i="1"/>
  <c r="AH17" i="1"/>
  <c r="AJ17" i="1"/>
  <c r="AK17" i="1"/>
  <c r="AN17" i="1"/>
  <c r="AD18" i="1"/>
  <c r="AE18" i="1"/>
  <c r="AF18" i="1"/>
  <c r="AH18" i="1"/>
  <c r="AJ18" i="1"/>
  <c r="AK18" i="1"/>
  <c r="AN18" i="1"/>
  <c r="AC19" i="1"/>
  <c r="AD19" i="1"/>
  <c r="AE19" i="1"/>
  <c r="AF19" i="1"/>
  <c r="AG19" i="1"/>
  <c r="AH19" i="1"/>
  <c r="AI19" i="1"/>
  <c r="AJ19" i="1"/>
  <c r="AK19" i="1"/>
  <c r="AL19" i="1"/>
  <c r="AN19" i="1"/>
  <c r="AD20" i="1"/>
  <c r="AE20" i="1"/>
  <c r="AF20" i="1"/>
  <c r="AH20" i="1"/>
  <c r="AJ20" i="1"/>
  <c r="AK20" i="1"/>
  <c r="AN20" i="1"/>
  <c r="AD21" i="1"/>
  <c r="AE21" i="1"/>
  <c r="AF21" i="1"/>
  <c r="AH21" i="1"/>
  <c r="AJ21" i="1"/>
  <c r="AK21" i="1"/>
  <c r="AN21" i="1"/>
  <c r="AC22" i="1"/>
  <c r="AD22" i="1"/>
  <c r="AE22" i="1"/>
  <c r="AF22" i="1"/>
  <c r="AG22" i="1"/>
  <c r="AH22" i="1"/>
  <c r="AI22" i="1"/>
  <c r="AJ22" i="1"/>
  <c r="AK22" i="1"/>
  <c r="AL22" i="1"/>
  <c r="AN22" i="1"/>
  <c r="AD23" i="1"/>
  <c r="AE23" i="1"/>
  <c r="AF23" i="1"/>
  <c r="AG23" i="1"/>
  <c r="AH23" i="1"/>
  <c r="AJ23" i="1"/>
  <c r="AK23" i="1"/>
  <c r="AL23" i="1"/>
  <c r="AD37" i="1"/>
  <c r="AF37" i="1"/>
  <c r="AH37" i="1"/>
  <c r="AJ37" i="1"/>
  <c r="AK37" i="1"/>
  <c r="AC38" i="1"/>
  <c r="AD38" i="1"/>
  <c r="AE38" i="1"/>
  <c r="AF38" i="1"/>
  <c r="AG38" i="1"/>
  <c r="AH38" i="1"/>
  <c r="AI38" i="1"/>
  <c r="AJ38" i="1"/>
  <c r="AK38" i="1"/>
  <c r="AL38" i="1"/>
  <c r="AN38" i="1"/>
  <c r="AC39" i="1"/>
  <c r="AD39" i="1"/>
  <c r="AF39" i="1"/>
  <c r="AH39" i="1"/>
  <c r="AJ39" i="1"/>
  <c r="AK39" i="1"/>
  <c r="AL39" i="1"/>
  <c r="AN39" i="1"/>
  <c r="AC40" i="1"/>
  <c r="AD40" i="1"/>
  <c r="AE40" i="1"/>
  <c r="AF40" i="1"/>
  <c r="AG40" i="1"/>
  <c r="AH40" i="1"/>
  <c r="AI40" i="1"/>
  <c r="AJ40" i="1"/>
  <c r="AK40" i="1"/>
  <c r="AL40" i="1"/>
  <c r="AN40" i="1"/>
  <c r="AC41" i="1"/>
  <c r="AD41" i="1"/>
  <c r="AE41" i="1"/>
  <c r="AF41" i="1"/>
  <c r="AG41" i="1"/>
  <c r="AH41" i="1"/>
  <c r="AI41" i="1"/>
  <c r="AJ41" i="1"/>
  <c r="AK41" i="1"/>
  <c r="AL41" i="1"/>
  <c r="AN41" i="1"/>
  <c r="AC42" i="1"/>
  <c r="AD42" i="1"/>
  <c r="AE42" i="1"/>
  <c r="AF42" i="1"/>
  <c r="AG42" i="1"/>
  <c r="AH42" i="1"/>
  <c r="AI42" i="1"/>
  <c r="AJ42" i="1"/>
  <c r="AK42" i="1"/>
  <c r="AL42" i="1"/>
  <c r="AN42" i="1"/>
  <c r="AC43" i="1"/>
  <c r="AD43" i="1"/>
  <c r="AC44" i="1"/>
  <c r="AD44" i="1"/>
  <c r="AC45" i="1"/>
  <c r="AC46" i="1"/>
  <c r="AC66" i="1"/>
  <c r="AC67" i="1"/>
  <c r="AC68" i="1"/>
  <c r="AD68" i="1"/>
  <c r="AC69" i="1"/>
  <c r="AD69" i="1"/>
  <c r="AC70" i="1"/>
  <c r="AD70" i="1"/>
  <c r="AC74" i="1"/>
  <c r="AD74" i="1"/>
  <c r="AC75" i="1"/>
  <c r="AD75" i="1"/>
  <c r="AC47" i="1"/>
  <c r="AN3" i="1"/>
  <c r="AD3" i="1"/>
  <c r="AE3" i="1"/>
  <c r="AF3" i="1"/>
  <c r="AG3" i="1"/>
  <c r="AH3" i="1"/>
  <c r="AI3" i="1"/>
  <c r="AJ3" i="1"/>
  <c r="AK3" i="1"/>
  <c r="AL3" i="1"/>
  <c r="AC3" i="1"/>
  <c r="AB4" i="1"/>
  <c r="AB5" i="1"/>
  <c r="AB7" i="1"/>
  <c r="AB29" i="1"/>
  <c r="AB30" i="1"/>
  <c r="AB32" i="1"/>
  <c r="AB33" i="1"/>
  <c r="AB34" i="1"/>
  <c r="AB35" i="1"/>
  <c r="AB36" i="1"/>
  <c r="AB16" i="1"/>
  <c r="AB17" i="1"/>
  <c r="AB18" i="1"/>
  <c r="AB19" i="1"/>
  <c r="AB20" i="1"/>
  <c r="AB21" i="1"/>
  <c r="AB22" i="1"/>
  <c r="AB23" i="1"/>
  <c r="AB37" i="1"/>
  <c r="AB38" i="1"/>
  <c r="AB39" i="1"/>
  <c r="AB40" i="1"/>
  <c r="AB41" i="1"/>
  <c r="AB42" i="1"/>
  <c r="AB43" i="1"/>
  <c r="AB69" i="1"/>
  <c r="AB70" i="1"/>
  <c r="AB74" i="1"/>
  <c r="AB75" i="1"/>
  <c r="AA4" i="1"/>
  <c r="AA5" i="1"/>
  <c r="AA6" i="1"/>
  <c r="AA7" i="1"/>
  <c r="AA29" i="1"/>
  <c r="AA30" i="1"/>
  <c r="AA32" i="1"/>
  <c r="AA33" i="1"/>
  <c r="AA34" i="1"/>
  <c r="AA35" i="1"/>
  <c r="AA36" i="1"/>
  <c r="AA16" i="1"/>
  <c r="AA17" i="1"/>
  <c r="AA18" i="1"/>
  <c r="AA19" i="1"/>
  <c r="AA20" i="1"/>
  <c r="AA21" i="1"/>
  <c r="AA22" i="1"/>
  <c r="AA23" i="1"/>
  <c r="AA37" i="1"/>
  <c r="AA38" i="1"/>
  <c r="AA39" i="1"/>
  <c r="AA40" i="1"/>
  <c r="AA41" i="1"/>
  <c r="AA42" i="1"/>
  <c r="AA43" i="1"/>
  <c r="AA69" i="1"/>
  <c r="AA70" i="1"/>
  <c r="AA74" i="1"/>
  <c r="AA75" i="1"/>
  <c r="M45" i="1"/>
  <c r="W45" i="1" s="1"/>
  <c r="J34" i="1"/>
  <c r="M39" i="1"/>
  <c r="W39" i="1" s="1"/>
  <c r="E6" i="1"/>
  <c r="AB6" i="1" s="1"/>
  <c r="M47" i="1"/>
  <c r="W47" i="1" s="1"/>
  <c r="W23" i="1"/>
  <c r="M17" i="1"/>
  <c r="W17" i="1" s="1"/>
  <c r="M18" i="1"/>
  <c r="W18" i="1" s="1"/>
  <c r="M20" i="1"/>
  <c r="W20" i="1" s="1"/>
  <c r="M21" i="1"/>
  <c r="W21" i="1" s="1"/>
  <c r="M16" i="1"/>
  <c r="W16" i="1" s="1"/>
  <c r="AG60" i="1" l="1"/>
  <c r="AI60" i="1"/>
  <c r="AL60" i="1"/>
  <c r="AN31" i="1"/>
  <c r="AE31" i="1"/>
  <c r="AI31" i="1"/>
  <c r="AM52" i="1"/>
  <c r="AI25" i="1"/>
  <c r="AI52" i="1"/>
  <c r="AL57" i="1"/>
  <c r="AN56" i="1"/>
  <c r="AI28" i="1"/>
  <c r="AG56" i="1"/>
  <c r="AE56" i="1"/>
  <c r="AN57" i="1"/>
  <c r="AH54" i="1"/>
  <c r="AL56" i="1"/>
  <c r="AI57" i="1"/>
  <c r="AI47" i="1"/>
  <c r="AG57" i="1"/>
  <c r="AH47" i="1"/>
  <c r="AI27" i="1"/>
  <c r="AE57" i="1"/>
  <c r="AI56" i="1"/>
  <c r="AI26" i="1"/>
  <c r="AI54" i="1"/>
  <c r="AC23" i="1"/>
  <c r="AL21" i="1"/>
  <c r="AD45" i="1"/>
  <c r="AJ45" i="1"/>
  <c r="AI43" i="1"/>
  <c r="AF45" i="1"/>
  <c r="AM14" i="1"/>
  <c r="AG12" i="1"/>
  <c r="AG11" i="1"/>
  <c r="AN43" i="1"/>
  <c r="AM11" i="1"/>
  <c r="AI45" i="1"/>
  <c r="AI11" i="1"/>
  <c r="AG14" i="1"/>
  <c r="AG13" i="1"/>
  <c r="AM10" i="1"/>
  <c r="AI14" i="1"/>
  <c r="AI9" i="1"/>
  <c r="AM13" i="1"/>
  <c r="AI13" i="1"/>
  <c r="AG9" i="1"/>
  <c r="AG10" i="1"/>
  <c r="AI10" i="1"/>
  <c r="AM9" i="1"/>
  <c r="AI12" i="1"/>
  <c r="AM12" i="1"/>
  <c r="AG39" i="1"/>
  <c r="AG37" i="1"/>
  <c r="AN33" i="1"/>
  <c r="AG20" i="1"/>
  <c r="AE6" i="1"/>
  <c r="AH5" i="1"/>
  <c r="AG16" i="1"/>
  <c r="AI37" i="1"/>
  <c r="AI7" i="1"/>
  <c r="AG34" i="1"/>
  <c r="AG17" i="1"/>
  <c r="AE37" i="1"/>
  <c r="AI30" i="1"/>
  <c r="AG21" i="1"/>
  <c r="AI21" i="1"/>
  <c r="AG33" i="1"/>
  <c r="AG6" i="1"/>
  <c r="AG5" i="1"/>
  <c r="AN5" i="1"/>
  <c r="AG32" i="1"/>
  <c r="AC6" i="1"/>
  <c r="AN6" i="1"/>
  <c r="AL18" i="1"/>
  <c r="AI34" i="1"/>
  <c r="AI18" i="1"/>
  <c r="AE39" i="1"/>
  <c r="AL5" i="1"/>
  <c r="AG18" i="1"/>
  <c r="AI33" i="1"/>
  <c r="AI5" i="1"/>
  <c r="AN23" i="1"/>
  <c r="AC21" i="1"/>
  <c r="AC18" i="1"/>
  <c r="AE33" i="1"/>
  <c r="AL20" i="1"/>
  <c r="AL17" i="1"/>
  <c r="AE5" i="1"/>
  <c r="AI23" i="1"/>
  <c r="AI20" i="1"/>
  <c r="AC5" i="1"/>
  <c r="AI17" i="1"/>
  <c r="AI32" i="1"/>
  <c r="AN37" i="1"/>
  <c r="AL37" i="1"/>
  <c r="AC20" i="1"/>
  <c r="AC17" i="1"/>
  <c r="AE32" i="1"/>
  <c r="AL16" i="1"/>
  <c r="AN34" i="1"/>
  <c r="AN30" i="1"/>
  <c r="AI16" i="1"/>
  <c r="AL6" i="1"/>
  <c r="AC37" i="1"/>
  <c r="AI6" i="1"/>
  <c r="AE34" i="1"/>
  <c r="AC16" i="1"/>
  <c r="AE30" i="1"/>
  <c r="AI39" i="1"/>
  <c r="AE43" i="1"/>
</calcChain>
</file>

<file path=xl/sharedStrings.xml><?xml version="1.0" encoding="utf-8"?>
<sst xmlns="http://schemas.openxmlformats.org/spreadsheetml/2006/main" count="184" uniqueCount="131">
  <si>
    <t>Adro</t>
  </si>
  <si>
    <t>Brand</t>
  </si>
  <si>
    <t>Model</t>
  </si>
  <si>
    <t>Chord</t>
  </si>
  <si>
    <t>Span</t>
  </si>
  <si>
    <t>Verus</t>
  </si>
  <si>
    <t>mm</t>
  </si>
  <si>
    <t>deg</t>
  </si>
  <si>
    <t>APR</t>
  </si>
  <si>
    <t>GTC-300</t>
  </si>
  <si>
    <t>GTC-500</t>
  </si>
  <si>
    <t>GT-1000</t>
  </si>
  <si>
    <t>Nine Lives</t>
  </si>
  <si>
    <t>Big Wang</t>
  </si>
  <si>
    <t>Big Wang 1/2" gurney</t>
  </si>
  <si>
    <t>Big Wang 3/4 gurney</t>
  </si>
  <si>
    <t>Carbon Megga Wang</t>
  </si>
  <si>
    <t>Carbon Megga Wang 1/2" wick</t>
  </si>
  <si>
    <t>Spage</t>
  </si>
  <si>
    <t>Aerofabb</t>
  </si>
  <si>
    <t>in</t>
  </si>
  <si>
    <t>Liberty Walk</t>
  </si>
  <si>
    <t>300mm Carbon</t>
  </si>
  <si>
    <t>Version 1 (swan)</t>
  </si>
  <si>
    <t>Version 2 (combat)</t>
  </si>
  <si>
    <t>HKS</t>
  </si>
  <si>
    <t>FRP Chassis GT Wing</t>
  </si>
  <si>
    <t>Battle Aero</t>
  </si>
  <si>
    <t>GT Wing</t>
  </si>
  <si>
    <t>GT-250</t>
  </si>
  <si>
    <t>Price</t>
  </si>
  <si>
    <t>USD</t>
  </si>
  <si>
    <t>downforce per dollar</t>
  </si>
  <si>
    <t>at 120</t>
  </si>
  <si>
    <t>Force 3 Trunk</t>
  </si>
  <si>
    <t>Force 2XL Chassis</t>
  </si>
  <si>
    <t>AoA @ Max DF</t>
  </si>
  <si>
    <t>UCW (no variant specified)</t>
  </si>
  <si>
    <t>Downforce (lbf) @ Speed (mph)</t>
  </si>
  <si>
    <t>Voltex</t>
  </si>
  <si>
    <t xml:space="preserve">Voltex </t>
  </si>
  <si>
    <t>Type 12.5</t>
  </si>
  <si>
    <t>Zebulon</t>
  </si>
  <si>
    <t>ZWG-330mm w/ chassis mount</t>
  </si>
  <si>
    <t>m</t>
  </si>
  <si>
    <t>Speed Eng'g</t>
  </si>
  <si>
    <t>Big Wing Swan Neck</t>
  </si>
  <si>
    <t>Type 10</t>
  </si>
  <si>
    <t>326Power</t>
  </si>
  <si>
    <t>"max"</t>
  </si>
  <si>
    <t>V1X supra OTS</t>
  </si>
  <si>
    <t>12 (+15 twist)</t>
  </si>
  <si>
    <t>14 (+10 twist)</t>
  </si>
  <si>
    <t>18 (+10 twist)</t>
  </si>
  <si>
    <t>V1X (max size)</t>
  </si>
  <si>
    <t>SP012 x PhD Racing</t>
  </si>
  <si>
    <t>Lift Coefficient @ Speed (m/s)</t>
  </si>
  <si>
    <t>326Power x NeoProject</t>
  </si>
  <si>
    <t>AJ Hartman</t>
  </si>
  <si>
    <t>Fulcrum 12</t>
  </si>
  <si>
    <t>Apex 8</t>
  </si>
  <si>
    <t>Fulcrum 14 no gurney</t>
  </si>
  <si>
    <t>5 (porsche 944)</t>
  </si>
  <si>
    <t>10 (S550 mustang)</t>
  </si>
  <si>
    <t>Fulcrum 14 gurney</t>
  </si>
  <si>
    <t>5 (S550 mustang)</t>
  </si>
  <si>
    <t>Apex 12 dual</t>
  </si>
  <si>
    <t>Apex 15 dual</t>
  </si>
  <si>
    <t>10 (flap)</t>
  </si>
  <si>
    <t>Varis</t>
  </si>
  <si>
    <t>1520mm Street</t>
  </si>
  <si>
    <t>1800mm Street</t>
  </si>
  <si>
    <t>Morlind Engineering</t>
  </si>
  <si>
    <t>CFD/Tunnel</t>
  </si>
  <si>
    <t>Inhouse/ARC-Indy</t>
  </si>
  <si>
    <t>AMB Aero</t>
  </si>
  <si>
    <t>Inhouse CFD</t>
  </si>
  <si>
    <t>Stim.tech</t>
  </si>
  <si>
    <t>baero.tech</t>
  </si>
  <si>
    <t>Type 7 (no gurney)</t>
  </si>
  <si>
    <t>Inhouse/KAIST</t>
  </si>
  <si>
    <t>Sayber</t>
  </si>
  <si>
    <t>Super GT Swan (GR86 version)</t>
  </si>
  <si>
    <t>10 (NACA 6412)</t>
  </si>
  <si>
    <t>Brackley Single w/ Gurney</t>
  </si>
  <si>
    <t>Brackley Single</t>
  </si>
  <si>
    <t>Brackley HiDF Dual 2D+G</t>
  </si>
  <si>
    <t>Brackley HiEff Dual 2D+G</t>
  </si>
  <si>
    <t>inhouse/JKF/A2</t>
  </si>
  <si>
    <t>TWB</t>
  </si>
  <si>
    <t>Goghen</t>
  </si>
  <si>
    <t>GD1  LED Swan Neck</t>
  </si>
  <si>
    <t>JKF/Dynamic Aero</t>
  </si>
  <si>
    <t>AerOsama/XeroAero</t>
  </si>
  <si>
    <t>Crusher 14</t>
  </si>
  <si>
    <t>ARC</t>
  </si>
  <si>
    <t>FC 12 (1/4" gurney)</t>
  </si>
  <si>
    <t>Faircloth</t>
  </si>
  <si>
    <t>Robot Craftsman</t>
  </si>
  <si>
    <t>LB Works Ver 1</t>
  </si>
  <si>
    <t>100 mph</t>
  </si>
  <si>
    <t>AoA</t>
  </si>
  <si>
    <t>DF lbf</t>
  </si>
  <si>
    <t>drag HP</t>
  </si>
  <si>
    <t>drag lbf</t>
  </si>
  <si>
    <t>L/D</t>
  </si>
  <si>
    <t>front DF is 283 @ 100 mph</t>
  </si>
  <si>
    <t>need 294 for 51:49 balance</t>
  </si>
  <si>
    <t>currently 6.5 deg = 272 wing DF</t>
  </si>
  <si>
    <t xml:space="preserve">A90 Shop </t>
  </si>
  <si>
    <t>Delta</t>
  </si>
  <si>
    <t>Sydney Comp.</t>
  </si>
  <si>
    <t>G-stream</t>
  </si>
  <si>
    <t>Comp800</t>
  </si>
  <si>
    <t>17.5 (C5 corvette)</t>
  </si>
  <si>
    <t>A2 Tunnel</t>
  </si>
  <si>
    <t>Epsilon/Aeroluxe</t>
  </si>
  <si>
    <t>INGS</t>
  </si>
  <si>
    <t>Z-Power Single</t>
  </si>
  <si>
    <t>Z-Power Double</t>
  </si>
  <si>
    <t>GTC 200</t>
  </si>
  <si>
    <t>Winglogic</t>
  </si>
  <si>
    <t>WL250 MSHD</t>
  </si>
  <si>
    <t>inhouse CFD</t>
  </si>
  <si>
    <t>Original</t>
  </si>
  <si>
    <t>ATP1 (reverse swan widebody)</t>
  </si>
  <si>
    <t>ATR2 Swan</t>
  </si>
  <si>
    <t>ATR1 Bottom</t>
  </si>
  <si>
    <t>ATM3 (straight blade, GR86 only)</t>
  </si>
  <si>
    <t>Inhouse</t>
  </si>
  <si>
    <t>screenshot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</si>
</sst>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Arial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6">
    <xf numFmtId="0" fontId="0" fillId="0" borderId="0" xfId="0"/>
    <xf numFmtId="0" fontId="1" fillId="0" borderId="0" xfId="0" applyFont="1"/>
    <xf numFmtId="0" fontId="0" fillId="2" borderId="0" xfId="0" applyFill="1"/>
    <xf numFmtId="164" fontId="0" fillId="0" borderId="0" xfId="0" applyNumberFormat="1"/>
    <xf numFmtId="0" fontId="2" fillId="0" borderId="0" xfId="1"/>
    <xf numFmtId="2" fontId="0" fillId="0" borderId="0" xfId="0" applyNumberFormat="1"/>
    <xf numFmtId="0" fontId="3" fillId="0" borderId="0" xfId="0" applyFont="1" applyAlignment="1">
      <alignment horizontal="left" vertical="center" wrapText="1" indent="1"/>
    </xf>
    <xf numFmtId="0" fontId="0" fillId="0" borderId="0" xfId="0" applyAlignment="1">
      <alignment horizontal="left" vertical="center" wrapText="1" indent="1"/>
    </xf>
    <xf numFmtId="0" fontId="4" fillId="0" borderId="0" xfId="1" applyFont="1"/>
    <xf numFmtId="164" fontId="0" fillId="2" borderId="0" xfId="0" applyNumberFormat="1" applyFill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jpe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jpe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2" Type="http://schemas.openxmlformats.org/officeDocument/2006/relationships/image" Target="../media/image2.png"/><Relationship Id="rId16" Type="http://schemas.openxmlformats.org/officeDocument/2006/relationships/image" Target="../media/image16.jpeg"/><Relationship Id="rId20" Type="http://schemas.openxmlformats.org/officeDocument/2006/relationships/image" Target="../media/image20.pn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5" Type="http://schemas.openxmlformats.org/officeDocument/2006/relationships/image" Target="../media/image5.jpeg"/><Relationship Id="rId15" Type="http://schemas.openxmlformats.org/officeDocument/2006/relationships/image" Target="../media/image15.png"/><Relationship Id="rId23" Type="http://schemas.openxmlformats.org/officeDocument/2006/relationships/image" Target="../media/image23.jpeg"/><Relationship Id="rId28" Type="http://schemas.openxmlformats.org/officeDocument/2006/relationships/image" Target="../media/image28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gif"/><Relationship Id="rId9" Type="http://schemas.openxmlformats.org/officeDocument/2006/relationships/image" Target="../media/image9.png"/><Relationship Id="rId14" Type="http://schemas.openxmlformats.org/officeDocument/2006/relationships/image" Target="../media/image14.jpeg"/><Relationship Id="rId22" Type="http://schemas.openxmlformats.org/officeDocument/2006/relationships/image" Target="../media/image22.png"/><Relationship Id="rId27" Type="http://schemas.openxmlformats.org/officeDocument/2006/relationships/image" Target="../media/image27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392206</xdr:colOff>
      <xdr:row>174</xdr:row>
      <xdr:rowOff>178127</xdr:rowOff>
    </xdr:from>
    <xdr:to>
      <xdr:col>35</xdr:col>
      <xdr:colOff>588161</xdr:colOff>
      <xdr:row>212</xdr:row>
      <xdr:rowOff>145676</xdr:rowOff>
    </xdr:to>
    <xdr:pic>
      <xdr:nvPicPr>
        <xdr:cNvPr id="30" name="Picture 29">
          <a:extLst>
            <a:ext uri="{FF2B5EF4-FFF2-40B4-BE49-F238E27FC236}">
              <a16:creationId xmlns:a16="http://schemas.microsoft.com/office/drawing/2014/main" id="{C598C108-5217-F0D4-35A1-B938EB35AC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099677" y="33325127"/>
          <a:ext cx="8667602" cy="7206549"/>
        </a:xfrm>
        <a:prstGeom prst="rect">
          <a:avLst/>
        </a:prstGeom>
      </xdr:spPr>
    </xdr:pic>
    <xdr:clientData/>
  </xdr:twoCellAnchor>
  <xdr:twoCellAnchor editAs="oneCell">
    <xdr:from>
      <xdr:col>7</xdr:col>
      <xdr:colOff>190088</xdr:colOff>
      <xdr:row>0</xdr:row>
      <xdr:rowOff>133350</xdr:rowOff>
    </xdr:from>
    <xdr:to>
      <xdr:col>14</xdr:col>
      <xdr:colOff>381570</xdr:colOff>
      <xdr:row>18</xdr:row>
      <xdr:rowOff>38959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EE9C169-9A93-4C67-9ED4-ED6AFE529A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457288" y="133350"/>
          <a:ext cx="4458682" cy="3334609"/>
        </a:xfrm>
        <a:prstGeom prst="rect">
          <a:avLst/>
        </a:prstGeom>
      </xdr:spPr>
    </xdr:pic>
    <xdr:clientData/>
  </xdr:twoCellAnchor>
  <xdr:twoCellAnchor editAs="oneCell">
    <xdr:from>
      <xdr:col>0</xdr:col>
      <xdr:colOff>143811</xdr:colOff>
      <xdr:row>0</xdr:row>
      <xdr:rowOff>0</xdr:rowOff>
    </xdr:from>
    <xdr:to>
      <xdr:col>7</xdr:col>
      <xdr:colOff>215759</xdr:colOff>
      <xdr:row>17</xdr:row>
      <xdr:rowOff>47626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2C20C39D-06FF-45B6-825E-067840D951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43811" y="0"/>
          <a:ext cx="4339148" cy="3286126"/>
        </a:xfrm>
        <a:prstGeom prst="rect">
          <a:avLst/>
        </a:prstGeom>
      </xdr:spPr>
    </xdr:pic>
    <xdr:clientData/>
  </xdr:twoCellAnchor>
  <xdr:twoCellAnchor editAs="oneCell">
    <xdr:from>
      <xdr:col>0</xdr:col>
      <xdr:colOff>168089</xdr:colOff>
      <xdr:row>19</xdr:row>
      <xdr:rowOff>20731</xdr:rowOff>
    </xdr:from>
    <xdr:to>
      <xdr:col>10</xdr:col>
      <xdr:colOff>263339</xdr:colOff>
      <xdr:row>43</xdr:row>
      <xdr:rowOff>173131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6B6F280A-5278-45CC-ABFD-532B74CD0C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089" y="3640231"/>
          <a:ext cx="6191250" cy="4724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111939</xdr:colOff>
      <xdr:row>20</xdr:row>
      <xdr:rowOff>52465</xdr:rowOff>
    </xdr:from>
    <xdr:to>
      <xdr:col>21</xdr:col>
      <xdr:colOff>209911</xdr:colOff>
      <xdr:row>42</xdr:row>
      <xdr:rowOff>119140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A33A044A-0C6F-4629-BAF2-657F847DA0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47475" y="3862465"/>
          <a:ext cx="6221186" cy="4257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247091</xdr:colOff>
      <xdr:row>54</xdr:row>
      <xdr:rowOff>137731</xdr:rowOff>
    </xdr:from>
    <xdr:to>
      <xdr:col>8</xdr:col>
      <xdr:colOff>75641</xdr:colOff>
      <xdr:row>63</xdr:row>
      <xdr:rowOff>85725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72AA459-4FF8-4EFA-8F4D-614B58EF5F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091" y="10424731"/>
          <a:ext cx="4705350" cy="16624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294716</xdr:colOff>
      <xdr:row>54</xdr:row>
      <xdr:rowOff>93383</xdr:rowOff>
    </xdr:from>
    <xdr:to>
      <xdr:col>18</xdr:col>
      <xdr:colOff>161366</xdr:colOff>
      <xdr:row>63</xdr:row>
      <xdr:rowOff>180974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3811A6D7-370D-4EA4-A0BB-E3D3457FD5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116" y="10380383"/>
          <a:ext cx="5353050" cy="18020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65</xdr:row>
      <xdr:rowOff>36980</xdr:rowOff>
    </xdr:from>
    <xdr:to>
      <xdr:col>8</xdr:col>
      <xdr:colOff>238125</xdr:colOff>
      <xdr:row>82</xdr:row>
      <xdr:rowOff>188615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E5EC4AA6-9809-43E8-9766-4F1ADDA000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0" y="12419480"/>
          <a:ext cx="5114925" cy="3390135"/>
        </a:xfrm>
        <a:prstGeom prst="rect">
          <a:avLst/>
        </a:prstGeom>
      </xdr:spPr>
    </xdr:pic>
    <xdr:clientData/>
  </xdr:twoCellAnchor>
  <xdr:twoCellAnchor editAs="oneCell">
    <xdr:from>
      <xdr:col>10</xdr:col>
      <xdr:colOff>64098</xdr:colOff>
      <xdr:row>67</xdr:row>
      <xdr:rowOff>3313</xdr:rowOff>
    </xdr:from>
    <xdr:to>
      <xdr:col>13</xdr:col>
      <xdr:colOff>381000</xdr:colOff>
      <xdr:row>76</xdr:row>
      <xdr:rowOff>24367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A25B72E5-2568-4D6F-92FB-F369874570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3228" y="12766813"/>
          <a:ext cx="2155642" cy="17355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20</xdr:col>
      <xdr:colOff>568940</xdr:colOff>
      <xdr:row>20</xdr:row>
      <xdr:rowOff>79721</xdr:rowOff>
    </xdr:from>
    <xdr:to>
      <xdr:col>30</xdr:col>
      <xdr:colOff>204269</xdr:colOff>
      <xdr:row>40</xdr:row>
      <xdr:rowOff>117821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91D134B6-E8BF-4C38-8C89-198B84F4F4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0940" y="3889721"/>
          <a:ext cx="5731329" cy="384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266141</xdr:colOff>
      <xdr:row>83</xdr:row>
      <xdr:rowOff>161925</xdr:rowOff>
    </xdr:from>
    <xdr:to>
      <xdr:col>9</xdr:col>
      <xdr:colOff>356627</xdr:colOff>
      <xdr:row>96</xdr:row>
      <xdr:rowOff>17587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60557FAE-CF73-4E5C-A308-66320C3788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341" y="15973425"/>
          <a:ext cx="4357686" cy="23321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370355</xdr:colOff>
      <xdr:row>42</xdr:row>
      <xdr:rowOff>169946</xdr:rowOff>
    </xdr:from>
    <xdr:to>
      <xdr:col>10</xdr:col>
      <xdr:colOff>190500</xdr:colOff>
      <xdr:row>54</xdr:row>
      <xdr:rowOff>38660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530AB69F-CB33-4F29-ABD7-FEA445F4B5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355" y="8170946"/>
          <a:ext cx="5916145" cy="21547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378632</xdr:colOff>
      <xdr:row>45</xdr:row>
      <xdr:rowOff>163285</xdr:rowOff>
    </xdr:from>
    <xdr:to>
      <xdr:col>29</xdr:col>
      <xdr:colOff>149519</xdr:colOff>
      <xdr:row>61</xdr:row>
      <xdr:rowOff>61845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257A4D0E-E554-004C-AB4F-D70AA098B5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11067" y="8735785"/>
          <a:ext cx="6512930" cy="29465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485754</xdr:colOff>
      <xdr:row>1</xdr:row>
      <xdr:rowOff>85725</xdr:rowOff>
    </xdr:from>
    <xdr:to>
      <xdr:col>21</xdr:col>
      <xdr:colOff>440203</xdr:colOff>
      <xdr:row>18</xdr:row>
      <xdr:rowOff>57151</xdr:rowOff>
    </xdr:to>
    <xdr:pic>
      <xdr:nvPicPr>
        <xdr:cNvPr id="14" name="Picture 13" descr="Verus Engineering V1X Rear Wing CFD and Wind Tunnel Correlation">
          <a:extLst>
            <a:ext uri="{FF2B5EF4-FFF2-40B4-BE49-F238E27FC236}">
              <a16:creationId xmlns:a16="http://schemas.microsoft.com/office/drawing/2014/main" id="{3B11B7E5-F96F-A3AB-31BB-C529AEBF83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29754" y="276225"/>
          <a:ext cx="3612049" cy="32099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16923</xdr:colOff>
      <xdr:row>79</xdr:row>
      <xdr:rowOff>21536</xdr:rowOff>
    </xdr:from>
    <xdr:to>
      <xdr:col>18</xdr:col>
      <xdr:colOff>16565</xdr:colOff>
      <xdr:row>95</xdr:row>
      <xdr:rowOff>107460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37FCEDAD-2EB5-5744-C206-D359E309FC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6146053" y="15071036"/>
          <a:ext cx="4902947" cy="3133924"/>
        </a:xfrm>
        <a:prstGeom prst="rect">
          <a:avLst/>
        </a:prstGeom>
      </xdr:spPr>
    </xdr:pic>
    <xdr:clientData/>
  </xdr:twoCellAnchor>
  <xdr:twoCellAnchor editAs="oneCell">
    <xdr:from>
      <xdr:col>0</xdr:col>
      <xdr:colOff>466725</xdr:colOff>
      <xdr:row>97</xdr:row>
      <xdr:rowOff>152401</xdr:rowOff>
    </xdr:from>
    <xdr:to>
      <xdr:col>9</xdr:col>
      <xdr:colOff>135190</xdr:colOff>
      <xdr:row>131</xdr:row>
      <xdr:rowOff>38101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697D9B48-7360-9A4F-9958-8D8A062AC8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6725" y="18630901"/>
          <a:ext cx="5154865" cy="636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515083</xdr:colOff>
      <xdr:row>110</xdr:row>
      <xdr:rowOff>123824</xdr:rowOff>
    </xdr:from>
    <xdr:to>
      <xdr:col>23</xdr:col>
      <xdr:colOff>231694</xdr:colOff>
      <xdr:row>151</xdr:row>
      <xdr:rowOff>105861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DD837797-CA0C-7321-B3A0-A12D242E14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7812698" y="21078824"/>
          <a:ext cx="6406092" cy="7792537"/>
        </a:xfrm>
        <a:prstGeom prst="rect">
          <a:avLst/>
        </a:prstGeom>
      </xdr:spPr>
    </xdr:pic>
    <xdr:clientData/>
  </xdr:twoCellAnchor>
  <xdr:twoCellAnchor editAs="oneCell">
    <xdr:from>
      <xdr:col>0</xdr:col>
      <xdr:colOff>219075</xdr:colOff>
      <xdr:row>133</xdr:row>
      <xdr:rowOff>0</xdr:rowOff>
    </xdr:from>
    <xdr:to>
      <xdr:col>10</xdr:col>
      <xdr:colOff>114366</xdr:colOff>
      <xdr:row>154</xdr:row>
      <xdr:rowOff>142875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777A6747-FEEE-B028-E827-B1E7AEE8C3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19075" y="25336500"/>
          <a:ext cx="5991291" cy="4143375"/>
        </a:xfrm>
        <a:prstGeom prst="rect">
          <a:avLst/>
        </a:prstGeom>
      </xdr:spPr>
    </xdr:pic>
    <xdr:clientData/>
  </xdr:twoCellAnchor>
  <xdr:twoCellAnchor editAs="oneCell">
    <xdr:from>
      <xdr:col>1</xdr:col>
      <xdr:colOff>180975</xdr:colOff>
      <xdr:row>153</xdr:row>
      <xdr:rowOff>142875</xdr:rowOff>
    </xdr:from>
    <xdr:to>
      <xdr:col>8</xdr:col>
      <xdr:colOff>533400</xdr:colOff>
      <xdr:row>169</xdr:row>
      <xdr:rowOff>174625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62CE42C1-494F-6158-7073-E684174F5E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790575" y="29289375"/>
          <a:ext cx="4619625" cy="3079750"/>
        </a:xfrm>
        <a:prstGeom prst="rect">
          <a:avLst/>
        </a:prstGeom>
      </xdr:spPr>
    </xdr:pic>
    <xdr:clientData/>
  </xdr:twoCellAnchor>
  <xdr:twoCellAnchor editAs="oneCell">
    <xdr:from>
      <xdr:col>11</xdr:col>
      <xdr:colOff>409576</xdr:colOff>
      <xdr:row>156</xdr:row>
      <xdr:rowOff>38100</xdr:rowOff>
    </xdr:from>
    <xdr:to>
      <xdr:col>17</xdr:col>
      <xdr:colOff>276225</xdr:colOff>
      <xdr:row>171</xdr:row>
      <xdr:rowOff>61871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B789228E-F06A-0965-7C8C-1B12085962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7115176" y="29756100"/>
          <a:ext cx="3524249" cy="2881271"/>
        </a:xfrm>
        <a:prstGeom prst="rect">
          <a:avLst/>
        </a:prstGeom>
      </xdr:spPr>
    </xdr:pic>
    <xdr:clientData/>
  </xdr:twoCellAnchor>
  <xdr:twoCellAnchor editAs="oneCell">
    <xdr:from>
      <xdr:col>11</xdr:col>
      <xdr:colOff>408624</xdr:colOff>
      <xdr:row>171</xdr:row>
      <xdr:rowOff>56590</xdr:rowOff>
    </xdr:from>
    <xdr:to>
      <xdr:col>19</xdr:col>
      <xdr:colOff>538347</xdr:colOff>
      <xdr:row>192</xdr:row>
      <xdr:rowOff>48378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8442D267-5715-202C-541D-5EB82DD80E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7064918" y="32632090"/>
          <a:ext cx="4970664" cy="3992288"/>
        </a:xfrm>
        <a:prstGeom prst="rect">
          <a:avLst/>
        </a:prstGeom>
      </xdr:spPr>
    </xdr:pic>
    <xdr:clientData/>
  </xdr:twoCellAnchor>
  <xdr:twoCellAnchor editAs="oneCell">
    <xdr:from>
      <xdr:col>18</xdr:col>
      <xdr:colOff>259219</xdr:colOff>
      <xdr:row>65</xdr:row>
      <xdr:rowOff>129924</xdr:rowOff>
    </xdr:from>
    <xdr:to>
      <xdr:col>29</xdr:col>
      <xdr:colOff>106805</xdr:colOff>
      <xdr:row>109</xdr:row>
      <xdr:rowOff>103950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D80BCFEE-E9EC-4E8E-6612-8BAAFBEA57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91654" y="12512424"/>
          <a:ext cx="6589629" cy="83560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33</xdr:col>
      <xdr:colOff>347383</xdr:colOff>
      <xdr:row>166</xdr:row>
      <xdr:rowOff>91722</xdr:rowOff>
    </xdr:from>
    <xdr:to>
      <xdr:col>40</xdr:col>
      <xdr:colOff>123265</xdr:colOff>
      <xdr:row>193</xdr:row>
      <xdr:rowOff>0</xdr:rowOff>
    </xdr:to>
    <xdr:pic>
      <xdr:nvPicPr>
        <xdr:cNvPr id="25" name="Picture 24" descr="CFD simulation visualizing airflow through the ADRO-equipped G82 M4 widebody.">
          <a:extLst>
            <a:ext uri="{FF2B5EF4-FFF2-40B4-BE49-F238E27FC236}">
              <a16:creationId xmlns:a16="http://schemas.microsoft.com/office/drawing/2014/main" id="{55FDB707-4E90-5EA8-93FD-742CA3B0A7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16265" y="31714722"/>
          <a:ext cx="4011706" cy="50517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38</xdr:col>
      <xdr:colOff>32817</xdr:colOff>
      <xdr:row>166</xdr:row>
      <xdr:rowOff>144550</xdr:rowOff>
    </xdr:from>
    <xdr:to>
      <xdr:col>49</xdr:col>
      <xdr:colOff>604684</xdr:colOff>
      <xdr:row>186</xdr:row>
      <xdr:rowOff>164134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id="{1A77AED3-2236-1FEA-9393-3C9440C2A6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23301031" y="31767550"/>
          <a:ext cx="7307403" cy="3829584"/>
        </a:xfrm>
        <a:prstGeom prst="rect">
          <a:avLst/>
        </a:prstGeom>
      </xdr:spPr>
    </xdr:pic>
    <xdr:clientData/>
  </xdr:twoCellAnchor>
  <xdr:twoCellAnchor editAs="oneCell">
    <xdr:from>
      <xdr:col>40</xdr:col>
      <xdr:colOff>363777</xdr:colOff>
      <xdr:row>188</xdr:row>
      <xdr:rowOff>136072</xdr:rowOff>
    </xdr:from>
    <xdr:to>
      <xdr:col>49</xdr:col>
      <xdr:colOff>39313</xdr:colOff>
      <xdr:row>213</xdr:row>
      <xdr:rowOff>12781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id="{6F655C59-284D-119F-46BE-4EF00B17AE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4856634" y="35950072"/>
          <a:ext cx="5186429" cy="4639209"/>
        </a:xfrm>
        <a:prstGeom prst="rect">
          <a:avLst/>
        </a:prstGeom>
      </xdr:spPr>
    </xdr:pic>
    <xdr:clientData/>
  </xdr:twoCellAnchor>
  <xdr:twoCellAnchor editAs="oneCell">
    <xdr:from>
      <xdr:col>34</xdr:col>
      <xdr:colOff>317705</xdr:colOff>
      <xdr:row>196</xdr:row>
      <xdr:rowOff>74438</xdr:rowOff>
    </xdr:from>
    <xdr:to>
      <xdr:col>41</xdr:col>
      <xdr:colOff>250555</xdr:colOff>
      <xdr:row>219</xdr:row>
      <xdr:rowOff>123265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id="{D2589704-2A45-A6A7-CA37-8A5FC4ABDA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0891705" y="37412438"/>
          <a:ext cx="4168674" cy="4430327"/>
        </a:xfrm>
        <a:prstGeom prst="rect">
          <a:avLst/>
        </a:prstGeom>
      </xdr:spPr>
    </xdr:pic>
    <xdr:clientData/>
  </xdr:twoCellAnchor>
  <xdr:twoCellAnchor editAs="oneCell">
    <xdr:from>
      <xdr:col>22</xdr:col>
      <xdr:colOff>291351</xdr:colOff>
      <xdr:row>160</xdr:row>
      <xdr:rowOff>11205</xdr:rowOff>
    </xdr:from>
    <xdr:to>
      <xdr:col>26</xdr:col>
      <xdr:colOff>328673</xdr:colOff>
      <xdr:row>167</xdr:row>
      <xdr:rowOff>30444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id="{CC9E0321-2BFA-5E34-221C-BDEB26C5AD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3603939" y="30491205"/>
          <a:ext cx="2457793" cy="1352739"/>
        </a:xfrm>
        <a:prstGeom prst="rect">
          <a:avLst/>
        </a:prstGeom>
      </xdr:spPr>
    </xdr:pic>
    <xdr:clientData/>
  </xdr:twoCellAnchor>
  <xdr:twoCellAnchor editAs="oneCell">
    <xdr:from>
      <xdr:col>22</xdr:col>
      <xdr:colOff>549089</xdr:colOff>
      <xdr:row>177</xdr:row>
      <xdr:rowOff>1</xdr:rowOff>
    </xdr:from>
    <xdr:to>
      <xdr:col>26</xdr:col>
      <xdr:colOff>576885</xdr:colOff>
      <xdr:row>184</xdr:row>
      <xdr:rowOff>19240</xdr:rowOff>
    </xdr:to>
    <xdr:pic>
      <xdr:nvPicPr>
        <xdr:cNvPr id="32" name="Picture 31">
          <a:extLst>
            <a:ext uri="{FF2B5EF4-FFF2-40B4-BE49-F238E27FC236}">
              <a16:creationId xmlns:a16="http://schemas.microsoft.com/office/drawing/2014/main" id="{0C1F8EBE-4690-73DF-ADC6-7B610E28C7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3861677" y="33718501"/>
          <a:ext cx="2448267" cy="135273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476251</xdr:colOff>
      <xdr:row>4</xdr:row>
      <xdr:rowOff>180975</xdr:rowOff>
    </xdr:from>
    <xdr:to>
      <xdr:col>17</xdr:col>
      <xdr:colOff>96453</xdr:colOff>
      <xdr:row>42</xdr:row>
      <xdr:rowOff>47625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18E1F8D6-5820-FF96-9605-B0EA77086E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43451" y="942975"/>
          <a:ext cx="5716202" cy="7124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ajhartmanaero.com/a90-supra-fulcrum-14-wing-kit/" TargetMode="External"/><Relationship Id="rId21" Type="http://schemas.openxmlformats.org/officeDocument/2006/relationships/hyperlink" Target="https://aprperformance.com/racing-product/gt-1000-dual-element-adjustable-wing/" TargetMode="External"/><Relationship Id="rId42" Type="http://schemas.openxmlformats.org/officeDocument/2006/relationships/hyperlink" Target="https://cdn.shopify.com/s/files/1/3104/8534/files/MK5_Toyota_Supra.CompetitionSeries.AeroKit_WEB.pdf?v=1709076616" TargetMode="External"/><Relationship Id="rId47" Type="http://schemas.openxmlformats.org/officeDocument/2006/relationships/hyperlink" Target="https://www.dynamicaerosolutions.com/" TargetMode="External"/><Relationship Id="rId63" Type="http://schemas.openxmlformats.org/officeDocument/2006/relationships/hyperlink" Target="https://nextlevelperf.com/product/ings1-z-power-wing-single-double-toyota-supra-a90/" TargetMode="External"/><Relationship Id="rId68" Type="http://schemas.openxmlformats.org/officeDocument/2006/relationships/hyperlink" Target="https://wing-logic.com/product/winglogic-72-mshd-racing-wing-kit-rear-spoiler/" TargetMode="External"/><Relationship Id="rId7" Type="http://schemas.openxmlformats.org/officeDocument/2006/relationships/hyperlink" Target="https://9livesracing.com/pages/cfd-testing" TargetMode="External"/><Relationship Id="rId71" Type="http://schemas.openxmlformats.org/officeDocument/2006/relationships/hyperlink" Target="https://adro.com/products/gr86-brz-at-m3-prepreg-carbon-fiber-motorsport-wing" TargetMode="External"/><Relationship Id="rId2" Type="http://schemas.openxmlformats.org/officeDocument/2006/relationships/hyperlink" Target="https://aprperformance.com/racing-product/gtc-300-adjustable-wings/" TargetMode="External"/><Relationship Id="rId16" Type="http://schemas.openxmlformats.org/officeDocument/2006/relationships/hyperlink" Target="https://www.battleaero.com/products/trunk-mount-wing-for-toyota-gr-supra" TargetMode="External"/><Relationship Id="rId29" Type="http://schemas.openxmlformats.org/officeDocument/2006/relationships/hyperlink" Target="https://ajhartmanaero.com/fulcrum-14-wing/" TargetMode="External"/><Relationship Id="rId11" Type="http://schemas.openxmlformats.org/officeDocument/2006/relationships/hyperlink" Target="https://epsilon.plus/products/copy-of-preorder-bmspec-gt-wing-subaru-impreza-va-2015-2021" TargetMode="External"/><Relationship Id="rId24" Type="http://schemas.openxmlformats.org/officeDocument/2006/relationships/hyperlink" Target="https://www.evasivemotorsports.com/store/product/voltex-type-10-swan-neck-gt-wing-1500mm-toyota-supra-a90-2020/" TargetMode="External"/><Relationship Id="rId32" Type="http://schemas.openxmlformats.org/officeDocument/2006/relationships/hyperlink" Target="https://varisna.com/product/varis-1800mm-street-ii-gt-wing-for-2019-20-toyota-supra-gr-a90-vgw04-180-ac/" TargetMode="External"/><Relationship Id="rId37" Type="http://schemas.openxmlformats.org/officeDocument/2006/relationships/hyperlink" Target="https://www.verus-engineering.com/blog/cfd-cases-4/verus-wind-tunnel-results-79" TargetMode="External"/><Relationship Id="rId40" Type="http://schemas.openxmlformats.org/officeDocument/2006/relationships/hyperlink" Target="https://amb-aero.com/" TargetMode="External"/><Relationship Id="rId45" Type="http://schemas.openxmlformats.org/officeDocument/2006/relationships/hyperlink" Target="https://www.sydneycomposites.com/product-page/brackley-single-element-wing" TargetMode="External"/><Relationship Id="rId53" Type="http://schemas.openxmlformats.org/officeDocument/2006/relationships/hyperlink" Target="https://www.dynamicaerosolutions.com/" TargetMode="External"/><Relationship Id="rId58" Type="http://schemas.openxmlformats.org/officeDocument/2006/relationships/hyperlink" Target="https://robotcraftsman.com/products/robot-craftsman-hyperion-carbon-fiber-or-frp-active-aero-roof-scoop-hatch-gt-wing-toyota-supra-mk5-a90-a91?variant=45340222292122" TargetMode="External"/><Relationship Id="rId66" Type="http://schemas.openxmlformats.org/officeDocument/2006/relationships/hyperlink" Target="https://amb-aero.com/" TargetMode="External"/><Relationship Id="rId5" Type="http://schemas.openxmlformats.org/officeDocument/2006/relationships/hyperlink" Target="https://www.adro.com/products/toyota-a90-supra-at-r-swan-neck-wing" TargetMode="External"/><Relationship Id="rId61" Type="http://schemas.openxmlformats.org/officeDocument/2006/relationships/hyperlink" Target="https://www.g-stream.com/products/comp800-wing-toyota-supra" TargetMode="External"/><Relationship Id="rId19" Type="http://schemas.openxmlformats.org/officeDocument/2006/relationships/hyperlink" Target="https://www.verus-engineering.com/shop/a0226a-ucw-rear-wing-kit-mk5-toyota-supra-1732" TargetMode="External"/><Relationship Id="rId14" Type="http://schemas.openxmlformats.org/officeDocument/2006/relationships/hyperlink" Target="https://www.a90shop.com/product-page/hks-frp-gt-wing-2020-gr-supra" TargetMode="External"/><Relationship Id="rId22" Type="http://schemas.openxmlformats.org/officeDocument/2006/relationships/hyperlink" Target="https://bulletproofautomotive.com/product/liberty-walk-lb-works-ver-2-rear-wing-for-a90-toyota-supra/" TargetMode="External"/><Relationship Id="rId27" Type="http://schemas.openxmlformats.org/officeDocument/2006/relationships/hyperlink" Target="https://ajhartmanaero.com/a90-supra-fulcrum-12-wing-kit/" TargetMode="External"/><Relationship Id="rId30" Type="http://schemas.openxmlformats.org/officeDocument/2006/relationships/hyperlink" Target="https://ajhartmanaero.com/apex-15-dual-element-wing/" TargetMode="External"/><Relationship Id="rId35" Type="http://schemas.openxmlformats.org/officeDocument/2006/relationships/hyperlink" Target="https://morlindengineering.com/" TargetMode="External"/><Relationship Id="rId43" Type="http://schemas.openxmlformats.org/officeDocument/2006/relationships/hyperlink" Target="https://stim.tech/" TargetMode="External"/><Relationship Id="rId48" Type="http://schemas.openxmlformats.org/officeDocument/2006/relationships/hyperlink" Target="https://www.adro.com/blogs/news/adro-a-behind-the-scenes-look-at-our-design-and-development-process" TargetMode="External"/><Relationship Id="rId56" Type="http://schemas.openxmlformats.org/officeDocument/2006/relationships/hyperlink" Target="https://fairclothcomposites.com/products/airfoil-only-crusher-14" TargetMode="External"/><Relationship Id="rId64" Type="http://schemas.openxmlformats.org/officeDocument/2006/relationships/hyperlink" Target="https://nextlevelperf.com/product/ings1-z-power-wing-single-double-toyota-supra-a90/" TargetMode="External"/><Relationship Id="rId69" Type="http://schemas.openxmlformats.org/officeDocument/2006/relationships/hyperlink" Target="https://www.adro.com/blogs/news/adro-a-behind-the-scenes-look-at-our-design-and-development-process" TargetMode="External"/><Relationship Id="rId8" Type="http://schemas.openxmlformats.org/officeDocument/2006/relationships/hyperlink" Target="https://phdracing.store/products/phd-racing-x-spage-sport-ta90-2-rear-spoiler-kit?variant=40075830132845" TargetMode="External"/><Relationship Id="rId51" Type="http://schemas.openxmlformats.org/officeDocument/2006/relationships/hyperlink" Target="https://goghendesigns.com/products/pre-preg-carbon-fiber-led-1" TargetMode="External"/><Relationship Id="rId72" Type="http://schemas.openxmlformats.org/officeDocument/2006/relationships/printerSettings" Target="../printerSettings/printerSettings1.bin"/><Relationship Id="rId3" Type="http://schemas.openxmlformats.org/officeDocument/2006/relationships/hyperlink" Target="https://aprperformance.com/racing-product/gtc-500-adjustable-wings/" TargetMode="External"/><Relationship Id="rId12" Type="http://schemas.openxmlformats.org/officeDocument/2006/relationships/hyperlink" Target="https://www.speedengineering.de/produkt/swan-neck-wing-heckfluegel-toyota-supra-mk5-a90/" TargetMode="External"/><Relationship Id="rId17" Type="http://schemas.openxmlformats.org/officeDocument/2006/relationships/hyperlink" Target="https://www.battleaero.com/products/v5-chassis-mount-kit-for-20-toyota-supra-a90-mk5?variant=39391971442731" TargetMode="External"/><Relationship Id="rId25" Type="http://schemas.openxmlformats.org/officeDocument/2006/relationships/hyperlink" Target="https://www.evasivemotorsports.com/store/product/voltex-type-125-gt-wing-with-spl-base-1520mm-toyota-supra-a90-2020/" TargetMode="External"/><Relationship Id="rId33" Type="http://schemas.openxmlformats.org/officeDocument/2006/relationships/hyperlink" Target="https://varisna.com/product/varis-1520mm-street-ii-gt-wing-for-2019-20-toyota-supra-gr-a90-vgw04-152-ac/" TargetMode="External"/><Relationship Id="rId38" Type="http://schemas.openxmlformats.org/officeDocument/2006/relationships/hyperlink" Target="https://morlindengineering.com/" TargetMode="External"/><Relationship Id="rId46" Type="http://schemas.openxmlformats.org/officeDocument/2006/relationships/hyperlink" Target="https://www.sydneycomposites.com/product-page/sydney-composites-race-wing" TargetMode="External"/><Relationship Id="rId59" Type="http://schemas.openxmlformats.org/officeDocument/2006/relationships/hyperlink" Target="https://libertywalk.shop/body-kits/toyota/supra-a90-rear-wing/" TargetMode="External"/><Relationship Id="rId67" Type="http://schemas.openxmlformats.org/officeDocument/2006/relationships/hyperlink" Target="https://wing-logic.com/cfd-wl250-vs-wl250mshd/" TargetMode="External"/><Relationship Id="rId20" Type="http://schemas.openxmlformats.org/officeDocument/2006/relationships/hyperlink" Target="https://aprperformance.com/racing-product/gt-250-adjustable-wing/" TargetMode="External"/><Relationship Id="rId41" Type="http://schemas.openxmlformats.org/officeDocument/2006/relationships/hyperlink" Target="https://amb-aero.com/" TargetMode="External"/><Relationship Id="rId54" Type="http://schemas.openxmlformats.org/officeDocument/2006/relationships/hyperlink" Target="https://www.dynamicaerosolutions.com/" TargetMode="External"/><Relationship Id="rId62" Type="http://schemas.openxmlformats.org/officeDocument/2006/relationships/hyperlink" Target="https://www.g-stream.com/pages/tech" TargetMode="External"/><Relationship Id="rId70" Type="http://schemas.openxmlformats.org/officeDocument/2006/relationships/hyperlink" Target="https://adro.com/products/gr-supra-at-p1-prepreg-carbon-fiber-reverse-swan-neck-wing" TargetMode="External"/><Relationship Id="rId1" Type="http://schemas.openxmlformats.org/officeDocument/2006/relationships/hyperlink" Target="https://www.reddit.com/r/Supra/comments/1ahaon7/verus_engineering_here_ask_us_anything_about_our/" TargetMode="External"/><Relationship Id="rId6" Type="http://schemas.openxmlformats.org/officeDocument/2006/relationships/hyperlink" Target="https://9livesracing.com/products/supra-big-wang-kit-20-a90" TargetMode="External"/><Relationship Id="rId15" Type="http://schemas.openxmlformats.org/officeDocument/2006/relationships/hyperlink" Target="https://www.battleaero.com/products/v5-chassis-mount-kit-for-20-toyota-supra-a90-mk5?variant=39391971442731" TargetMode="External"/><Relationship Id="rId23" Type="http://schemas.openxmlformats.org/officeDocument/2006/relationships/hyperlink" Target="https://326powerusa.com/collections/wings-spoilers/products/326power-x-neo-project-kiteiman-rear-wing-universal" TargetMode="External"/><Relationship Id="rId28" Type="http://schemas.openxmlformats.org/officeDocument/2006/relationships/hyperlink" Target="https://ajhartmanaero.com/a90-supra-apex-8-wing-kit/" TargetMode="External"/><Relationship Id="rId36" Type="http://schemas.openxmlformats.org/officeDocument/2006/relationships/hyperlink" Target="https://www.verus-engineering.com/blog/cfd-cases-4/verus-wind-tunnel-results-79" TargetMode="External"/><Relationship Id="rId49" Type="http://schemas.openxmlformats.org/officeDocument/2006/relationships/hyperlink" Target="https://sayberdesign.com/products/toyota-gr86-super-gt-swan-neck-wing-1778mm" TargetMode="External"/><Relationship Id="rId57" Type="http://schemas.openxmlformats.org/officeDocument/2006/relationships/hyperlink" Target="https://fairclothcomposites.com/products/airfoil-only-fc12" TargetMode="External"/><Relationship Id="rId10" Type="http://schemas.openxmlformats.org/officeDocument/2006/relationships/hyperlink" Target="https://www.evasivemotorsports.com/store/product/voltex-type-7-gt-wing-swan-neck-1550mm/" TargetMode="External"/><Relationship Id="rId31" Type="http://schemas.openxmlformats.org/officeDocument/2006/relationships/hyperlink" Target="https://ajhartmanaero.com/apex-12-dual-element-wing/" TargetMode="External"/><Relationship Id="rId44" Type="http://schemas.openxmlformats.org/officeDocument/2006/relationships/hyperlink" Target="https://baero.tech/blog/2019/2/24/voltex-type-7-baseline-results" TargetMode="External"/><Relationship Id="rId52" Type="http://schemas.openxmlformats.org/officeDocument/2006/relationships/hyperlink" Target="https://www.facebook.com/search/top/?q=supra%20led%20wing%20downforce" TargetMode="External"/><Relationship Id="rId60" Type="http://schemas.openxmlformats.org/officeDocument/2006/relationships/hyperlink" Target="https://www.a90shop.com/product-page/a90-shop-delta-wing-mkv-supra" TargetMode="External"/><Relationship Id="rId65" Type="http://schemas.openxmlformats.org/officeDocument/2006/relationships/hyperlink" Target="https://aprperformance.com/racing-product/gt-250-adjustable-wing/" TargetMode="External"/><Relationship Id="rId4" Type="http://schemas.openxmlformats.org/officeDocument/2006/relationships/hyperlink" Target="https://www.verus-engineering.com/web/content/209471?unique=7fb69f9b54efea044e156f97b29253a8802fcc69&amp;download=true&amp;access_token=bfd9c6a0-c900-4a83-9115-0b31b16beddd" TargetMode="External"/><Relationship Id="rId9" Type="http://schemas.openxmlformats.org/officeDocument/2006/relationships/hyperlink" Target="https://www.aerofabb.com/products/comp-series-rear-wing-toyota-mk5-supra?variant=48205057917203" TargetMode="External"/><Relationship Id="rId13" Type="http://schemas.openxmlformats.org/officeDocument/2006/relationships/hyperlink" Target="https://www.topendmotorsports.com/toyota/supra-a90/exterior/spoilers/liberty-walk/lb-rear-gt-wing-version-1-34875.php" TargetMode="External"/><Relationship Id="rId18" Type="http://schemas.openxmlformats.org/officeDocument/2006/relationships/hyperlink" Target="https://zebulonmsc.com/collections/rear-wings/products/m2-cs-racing-bolt-on-carbon-rear-wing?variant=40950379446315" TargetMode="External"/><Relationship Id="rId39" Type="http://schemas.openxmlformats.org/officeDocument/2006/relationships/hyperlink" Target="https://morlindengineering.com/" TargetMode="External"/><Relationship Id="rId34" Type="http://schemas.openxmlformats.org/officeDocument/2006/relationships/hyperlink" Target="https://www.verus-engineering.com/blog/cfd-cases-4/verus-wind-tunnel-results-79" TargetMode="External"/><Relationship Id="rId50" Type="http://schemas.openxmlformats.org/officeDocument/2006/relationships/hyperlink" Target="http://www.twb-ing.de/" TargetMode="External"/><Relationship Id="rId55" Type="http://schemas.openxmlformats.org/officeDocument/2006/relationships/hyperlink" Target="https://www.dynamicaerosolutions.com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437BAE-C3D6-4797-AE5D-6A9483CE955E}">
  <dimension ref="A2:AO86"/>
  <sheetViews>
    <sheetView tabSelected="1" topLeftCell="A25" zoomScale="85" zoomScaleNormal="85" workbookViewId="0">
      <selection activeCell="J68" sqref="J68"/>
    </sheetView>
  </sheetViews>
  <sheetFormatPr defaultRowHeight="15" x14ac:dyDescent="0.25"/>
  <cols>
    <col min="1" max="1" width="17.28515625" bestFit="1" customWidth="1"/>
    <col min="2" max="2" width="31" bestFit="1" customWidth="1"/>
    <col min="3" max="3" width="19.28515625" bestFit="1" customWidth="1"/>
    <col min="4" max="4" width="12.42578125" bestFit="1" customWidth="1"/>
    <col min="5" max="5" width="12.42578125" customWidth="1"/>
    <col min="23" max="23" width="20.5703125" bestFit="1" customWidth="1"/>
    <col min="24" max="24" width="9.140625" customWidth="1"/>
    <col min="25" max="25" width="33.140625" bestFit="1" customWidth="1"/>
    <col min="26" max="26" width="9.140625" customWidth="1"/>
    <col min="27" max="27" width="7.140625" bestFit="1" customWidth="1"/>
    <col min="28" max="28" width="6.42578125" bestFit="1" customWidth="1"/>
  </cols>
  <sheetData>
    <row r="2" spans="1:41" x14ac:dyDescent="0.25">
      <c r="A2" t="s">
        <v>1</v>
      </c>
      <c r="B2" t="s">
        <v>2</v>
      </c>
      <c r="C2" t="s">
        <v>36</v>
      </c>
      <c r="D2" t="s">
        <v>3</v>
      </c>
      <c r="E2" t="s">
        <v>4</v>
      </c>
      <c r="F2" s="10" t="s">
        <v>38</v>
      </c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2"/>
      <c r="V2" t="s">
        <v>30</v>
      </c>
      <c r="W2" t="s">
        <v>32</v>
      </c>
      <c r="Y2" t="s">
        <v>73</v>
      </c>
      <c r="AA2" t="s">
        <v>3</v>
      </c>
      <c r="AB2" t="s">
        <v>4</v>
      </c>
      <c r="AC2" s="10" t="s">
        <v>56</v>
      </c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2"/>
    </row>
    <row r="3" spans="1:41" x14ac:dyDescent="0.25">
      <c r="C3" t="s">
        <v>7</v>
      </c>
      <c r="D3" t="s">
        <v>6</v>
      </c>
      <c r="E3" t="s">
        <v>20</v>
      </c>
      <c r="F3">
        <v>60</v>
      </c>
      <c r="G3" s="2">
        <v>62.1</v>
      </c>
      <c r="H3">
        <v>80</v>
      </c>
      <c r="I3" s="2">
        <v>93.1</v>
      </c>
      <c r="J3">
        <v>100</v>
      </c>
      <c r="K3">
        <v>110</v>
      </c>
      <c r="L3">
        <v>112</v>
      </c>
      <c r="M3">
        <v>120</v>
      </c>
      <c r="N3" s="2">
        <v>124.26</v>
      </c>
      <c r="O3">
        <v>124</v>
      </c>
      <c r="P3" s="2">
        <v>134.19999999999999</v>
      </c>
      <c r="Q3">
        <v>140</v>
      </c>
      <c r="R3">
        <v>150</v>
      </c>
      <c r="S3">
        <v>160</v>
      </c>
      <c r="T3">
        <v>173.9</v>
      </c>
      <c r="V3" t="s">
        <v>31</v>
      </c>
      <c r="W3" t="s">
        <v>33</v>
      </c>
      <c r="AA3" t="s">
        <v>44</v>
      </c>
      <c r="AB3" t="s">
        <v>44</v>
      </c>
      <c r="AC3">
        <f>F3*0.447</f>
        <v>26.82</v>
      </c>
      <c r="AD3">
        <f>G3*0.447</f>
        <v>27.758700000000001</v>
      </c>
      <c r="AE3">
        <f>H3*0.447</f>
        <v>35.76</v>
      </c>
      <c r="AF3">
        <f>I3*0.447</f>
        <v>41.615699999999997</v>
      </c>
      <c r="AG3">
        <f>J3*0.447</f>
        <v>44.7</v>
      </c>
      <c r="AH3">
        <f>K3*0.447</f>
        <v>49.17</v>
      </c>
      <c r="AI3">
        <f t="shared" ref="AI3:AK3" si="0">M3*0.447</f>
        <v>53.64</v>
      </c>
      <c r="AJ3">
        <f t="shared" si="0"/>
        <v>55.544220000000003</v>
      </c>
      <c r="AK3">
        <f t="shared" si="0"/>
        <v>55.428000000000004</v>
      </c>
      <c r="AL3">
        <f t="shared" ref="AL3:AM3" si="1">Q3*0.447</f>
        <v>62.58</v>
      </c>
      <c r="AM3">
        <f t="shared" si="1"/>
        <v>67.05</v>
      </c>
      <c r="AN3">
        <f t="shared" ref="AN3" si="2">S3*0.447</f>
        <v>71.52</v>
      </c>
      <c r="AO3">
        <v>173.9</v>
      </c>
    </row>
    <row r="4" spans="1:41" x14ac:dyDescent="0.25">
      <c r="W4" s="3" t="str">
        <f t="shared" ref="W4:W76" si="3">IF(M4=0,"",M4/V4)</f>
        <v/>
      </c>
      <c r="AA4" s="9" t="str">
        <f t="shared" ref="AA4:AA75" si="4">IF(D4=0,"",D4*0.001)</f>
        <v/>
      </c>
      <c r="AB4" s="9" t="str">
        <f t="shared" ref="AB4:AB75" si="5">IF(E4=0,"",E4*0.0254)</f>
        <v/>
      </c>
      <c r="AC4" t="str">
        <f t="shared" ref="AC4:AC75" si="6">IF(F4=0,"",F4*4.448/(1.225*0.5*AC$3^2*$AA4*$AB4))</f>
        <v/>
      </c>
      <c r="AD4" t="str">
        <f t="shared" ref="AD4:AD75" si="7">IF(G4=0,"",G4*4.448/(1.225*0.5*AD$3^2*$AA4*$AB4))</f>
        <v/>
      </c>
      <c r="AE4" t="str">
        <f t="shared" ref="AE4:AE75" si="8">IF(H4=0,"",H4*4.448/(1.225*0.5*AE$3^2*$AA4*$AB4))</f>
        <v/>
      </c>
      <c r="AF4" t="str">
        <f t="shared" ref="AF4:AF75" si="9">IF(I4=0,"",I4*4.448/(1.225*0.5*AF$3^2*$AA4*$AB4))</f>
        <v/>
      </c>
      <c r="AG4" t="str">
        <f t="shared" ref="AG4:AG75" si="10">IF(J4=0,"",J4*4.448/(1.225*0.5*AG$3^2*$AA4*$AB4))</f>
        <v/>
      </c>
      <c r="AH4" t="str">
        <f t="shared" ref="AH4:AH75" si="11">IF(K4=0,"",K4*4.448/(1.225*0.5*AH$3^2*$AA4*$AB4))</f>
        <v/>
      </c>
      <c r="AI4" t="str">
        <f t="shared" ref="AI4:AI75" si="12">IF(M4=0,"",M4*4.448/(1.225*0.5*AI$3^2*$AA4*$AB4))</f>
        <v/>
      </c>
      <c r="AJ4" t="str">
        <f t="shared" ref="AJ4:AJ75" si="13">IF(N4=0,"",N4*4.448/(1.225*0.5*AJ$3^2*$AA4*$AB4))</f>
        <v/>
      </c>
      <c r="AK4" t="str">
        <f t="shared" ref="AK4:AK75" si="14">IF(O4=0,"",O4*4.448/(1.225*0.5*AK$3^2*$AA4*$AB4))</f>
        <v/>
      </c>
      <c r="AL4" t="str">
        <f t="shared" ref="AL4:AL75" si="15">IF(Q4=0,"",Q4*4.448/(1.225*0.5*AL$3^2*$AA4*$AB4))</f>
        <v/>
      </c>
      <c r="AN4" t="str">
        <f t="shared" ref="AN4:AN75" si="16">IF(S4=0,"",S4*4.448/(1.225*0.5*AN$3^2*$AA4*$AB4))</f>
        <v/>
      </c>
    </row>
    <row r="5" spans="1:41" x14ac:dyDescent="0.25">
      <c r="A5" t="s">
        <v>5</v>
      </c>
      <c r="B5" s="4" t="s">
        <v>37</v>
      </c>
      <c r="C5">
        <v>15</v>
      </c>
      <c r="D5">
        <v>250</v>
      </c>
      <c r="E5">
        <v>63</v>
      </c>
      <c r="F5">
        <v>92</v>
      </c>
      <c r="H5">
        <v>163</v>
      </c>
      <c r="J5">
        <v>253</v>
      </c>
      <c r="K5">
        <v>309</v>
      </c>
      <c r="M5">
        <v>365</v>
      </c>
      <c r="Q5">
        <v>498</v>
      </c>
      <c r="S5">
        <v>651</v>
      </c>
      <c r="V5">
        <v>2195</v>
      </c>
      <c r="W5" s="3">
        <f t="shared" si="3"/>
        <v>0.1662870159453303</v>
      </c>
      <c r="Y5" s="4" t="s">
        <v>74</v>
      </c>
      <c r="AA5" s="9">
        <f t="shared" si="4"/>
        <v>0.25</v>
      </c>
      <c r="AB5" s="9">
        <f t="shared" si="5"/>
        <v>1.6001999999999998</v>
      </c>
      <c r="AC5" s="3">
        <f t="shared" si="6"/>
        <v>2.3217459203766402</v>
      </c>
      <c r="AD5" s="3" t="str">
        <f t="shared" si="7"/>
        <v/>
      </c>
      <c r="AE5" s="3">
        <f t="shared" si="8"/>
        <v>2.3138595551579701</v>
      </c>
      <c r="AF5" s="3" t="str">
        <f t="shared" si="9"/>
        <v/>
      </c>
      <c r="AG5" s="3">
        <f t="shared" si="10"/>
        <v>2.2985284611728738</v>
      </c>
      <c r="AH5" s="3">
        <f t="shared" si="11"/>
        <v>2.3200774001320288</v>
      </c>
      <c r="AI5" s="3">
        <f t="shared" si="12"/>
        <v>2.3028186438518308</v>
      </c>
      <c r="AJ5" s="3" t="str">
        <f t="shared" si="13"/>
        <v/>
      </c>
      <c r="AK5" s="3" t="str">
        <f t="shared" si="14"/>
        <v/>
      </c>
      <c r="AL5" s="3">
        <f t="shared" si="15"/>
        <v>2.3083551941277958</v>
      </c>
      <c r="AM5" s="3"/>
      <c r="AN5" s="3">
        <f t="shared" si="16"/>
        <v>2.3103106908095681</v>
      </c>
    </row>
    <row r="6" spans="1:41" x14ac:dyDescent="0.25">
      <c r="A6" t="s">
        <v>5</v>
      </c>
      <c r="B6" s="4" t="s">
        <v>54</v>
      </c>
      <c r="C6">
        <v>14</v>
      </c>
      <c r="D6">
        <v>300</v>
      </c>
      <c r="E6" s="5">
        <f>1950/25.4</f>
        <v>76.771653543307096</v>
      </c>
      <c r="F6">
        <v>187</v>
      </c>
      <c r="H6">
        <v>329</v>
      </c>
      <c r="J6">
        <v>513</v>
      </c>
      <c r="M6">
        <v>740</v>
      </c>
      <c r="Q6">
        <v>1004</v>
      </c>
      <c r="S6">
        <v>1306</v>
      </c>
      <c r="V6">
        <v>4995</v>
      </c>
      <c r="W6" s="3">
        <f t="shared" si="3"/>
        <v>0.14814814814814814</v>
      </c>
      <c r="Y6" s="4" t="s">
        <v>74</v>
      </c>
      <c r="AA6" s="9">
        <f t="shared" si="4"/>
        <v>0.3</v>
      </c>
      <c r="AB6" s="9">
        <f t="shared" si="5"/>
        <v>1.9500000000000002</v>
      </c>
      <c r="AC6" s="3">
        <f t="shared" si="6"/>
        <v>3.227207416732222</v>
      </c>
      <c r="AD6" s="3" t="str">
        <f t="shared" si="7"/>
        <v/>
      </c>
      <c r="AE6" s="3">
        <f t="shared" si="8"/>
        <v>3.1937704414920161</v>
      </c>
      <c r="AF6" s="3" t="str">
        <f t="shared" si="9"/>
        <v/>
      </c>
      <c r="AG6" s="3">
        <f t="shared" si="10"/>
        <v>3.1871693354123356</v>
      </c>
      <c r="AH6" s="3" t="str">
        <f t="shared" si="11"/>
        <v/>
      </c>
      <c r="AI6" s="3">
        <f t="shared" si="12"/>
        <v>3.1926918293874929</v>
      </c>
      <c r="AJ6" s="3" t="str">
        <f t="shared" si="13"/>
        <v/>
      </c>
      <c r="AK6" s="3" t="str">
        <f t="shared" si="14"/>
        <v/>
      </c>
      <c r="AL6" s="3">
        <f t="shared" si="15"/>
        <v>3.1824780331324201</v>
      </c>
      <c r="AM6" s="3"/>
      <c r="AN6" s="3">
        <f t="shared" si="16"/>
        <v>3.1695016691402533</v>
      </c>
    </row>
    <row r="7" spans="1:41" x14ac:dyDescent="0.25">
      <c r="A7" t="s">
        <v>5</v>
      </c>
      <c r="B7" s="4" t="s">
        <v>50</v>
      </c>
      <c r="C7" t="s">
        <v>49</v>
      </c>
      <c r="D7">
        <v>300</v>
      </c>
      <c r="E7" s="5">
        <v>65</v>
      </c>
      <c r="M7">
        <v>541</v>
      </c>
      <c r="V7">
        <v>4995</v>
      </c>
      <c r="W7" s="3">
        <f t="shared" si="3"/>
        <v>0.1083083083083083</v>
      </c>
      <c r="Y7" s="4" t="s">
        <v>74</v>
      </c>
      <c r="AA7" s="9">
        <f t="shared" si="4"/>
        <v>0.3</v>
      </c>
      <c r="AB7" s="9">
        <f t="shared" si="5"/>
        <v>1.651</v>
      </c>
      <c r="AC7" s="3" t="str">
        <f t="shared" si="6"/>
        <v/>
      </c>
      <c r="AD7" s="3" t="str">
        <f t="shared" si="7"/>
        <v/>
      </c>
      <c r="AE7" s="3" t="str">
        <f t="shared" si="8"/>
        <v/>
      </c>
      <c r="AF7" s="3" t="str">
        <f t="shared" si="9"/>
        <v/>
      </c>
      <c r="AG7" s="3" t="str">
        <f t="shared" si="10"/>
        <v/>
      </c>
      <c r="AH7" s="3" t="str">
        <f t="shared" si="11"/>
        <v/>
      </c>
      <c r="AI7" s="3">
        <f t="shared" si="12"/>
        <v>2.756830623055917</v>
      </c>
      <c r="AJ7" s="3" t="str">
        <f t="shared" si="13"/>
        <v/>
      </c>
      <c r="AK7" s="3" t="str">
        <f t="shared" si="14"/>
        <v/>
      </c>
      <c r="AL7" s="3" t="str">
        <f t="shared" si="15"/>
        <v/>
      </c>
      <c r="AM7" s="3"/>
      <c r="AN7" s="3" t="str">
        <f t="shared" si="16"/>
        <v/>
      </c>
    </row>
    <row r="8" spans="1:41" x14ac:dyDescent="0.25">
      <c r="B8" s="4"/>
      <c r="E8" s="5"/>
      <c r="W8" s="3"/>
      <c r="Y8" s="4"/>
      <c r="AA8" s="9"/>
      <c r="AB8" s="9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</row>
    <row r="9" spans="1:41" x14ac:dyDescent="0.25">
      <c r="A9" t="s">
        <v>58</v>
      </c>
      <c r="B9" s="4" t="s">
        <v>60</v>
      </c>
      <c r="C9" t="s">
        <v>65</v>
      </c>
      <c r="D9">
        <f>8*25.4</f>
        <v>203.2</v>
      </c>
      <c r="E9">
        <v>72</v>
      </c>
      <c r="J9">
        <v>238</v>
      </c>
      <c r="M9" s="2">
        <f t="shared" ref="M9:M14" si="17">J9/J$3^2*M$3^2</f>
        <v>342.72</v>
      </c>
      <c r="R9">
        <v>537</v>
      </c>
      <c r="V9">
        <v>2699</v>
      </c>
      <c r="W9" s="3">
        <f t="shared" ref="W9:W14" si="18">IF(M9=0,"",M9/V9)</f>
        <v>0.12698036309744351</v>
      </c>
      <c r="Y9" s="4" t="s">
        <v>88</v>
      </c>
      <c r="AA9" s="9">
        <f t="shared" ref="AA9:AA14" si="19">IF(D9=0,"",D9*0.001)</f>
        <v>0.20319999999999999</v>
      </c>
      <c r="AB9" s="9">
        <f t="shared" ref="AB9:AB14" si="20">IF(E9=0,"",E9*0.0254)</f>
        <v>1.8288</v>
      </c>
      <c r="AC9" s="3"/>
      <c r="AD9" s="3"/>
      <c r="AE9" s="3" t="str">
        <f>IF(H9=0,"",H9*4.448/(1.225*0.5*AE$3^2*$AA9*$AB9))</f>
        <v/>
      </c>
      <c r="AF9" s="3" t="str">
        <f>IF(I9=0,"",I9*4.448/(1.225*0.5*AF$3^2*$AA9*$AB9))</f>
        <v/>
      </c>
      <c r="AG9" s="3">
        <f>IF(J9=0,"",J9*4.448/(1.225*0.5*AG$3^2*$AA9*$AB9))</f>
        <v>2.3277196867863736</v>
      </c>
      <c r="AH9" s="3" t="str">
        <f>IF(K9=0,"",K9*4.448/(1.225*0.5*AH$3^2*$AA9*$AB9))</f>
        <v/>
      </c>
      <c r="AI9" s="3">
        <f>IF(M9=0,"",M9*4.448/(1.225*0.5*AI$3^2*$AA9*$AB9))</f>
        <v>2.3277196867863736</v>
      </c>
      <c r="AJ9" s="3" t="str">
        <f>IF(N9=0,"",N9*4.448/(1.225*0.5*AJ$3^2*$AA9*$AB9))</f>
        <v/>
      </c>
      <c r="AK9" s="3" t="str">
        <f>IF(O9=0,"",O9*4.448/(1.225*0.5*AK$3^2*$AA9*$AB9))</f>
        <v/>
      </c>
      <c r="AL9" s="3" t="str">
        <f t="shared" ref="AL9:AN14" si="21">IF(Q9=0,"",Q9*4.448/(1.225*0.5*AL$3^2*$AA9*$AB9))</f>
        <v/>
      </c>
      <c r="AM9" s="3">
        <f t="shared" si="21"/>
        <v>2.3342399099986606</v>
      </c>
      <c r="AN9" s="3" t="str">
        <f t="shared" si="21"/>
        <v/>
      </c>
    </row>
    <row r="10" spans="1:41" x14ac:dyDescent="0.25">
      <c r="A10" t="s">
        <v>58</v>
      </c>
      <c r="B10" s="4" t="s">
        <v>59</v>
      </c>
      <c r="C10" t="s">
        <v>63</v>
      </c>
      <c r="D10">
        <f>12*25.4</f>
        <v>304.79999999999995</v>
      </c>
      <c r="E10">
        <v>72</v>
      </c>
      <c r="J10">
        <v>361</v>
      </c>
      <c r="M10" s="2">
        <f t="shared" si="17"/>
        <v>519.84</v>
      </c>
      <c r="R10">
        <v>813</v>
      </c>
      <c r="V10">
        <v>2899</v>
      </c>
      <c r="W10" s="3">
        <f t="shared" si="18"/>
        <v>0.17931700586409108</v>
      </c>
      <c r="Y10" s="4" t="s">
        <v>88</v>
      </c>
      <c r="AA10" s="9">
        <f t="shared" si="19"/>
        <v>0.30479999999999996</v>
      </c>
      <c r="AB10" s="9">
        <f t="shared" si="20"/>
        <v>1.8288</v>
      </c>
      <c r="AC10" s="3"/>
      <c r="AD10" s="3"/>
      <c r="AE10" s="3" t="str">
        <f>IF(H10=0,"",H10*4.448/(1.225*0.5*AE$3^2*$AA10*$AB10))</f>
        <v/>
      </c>
      <c r="AF10" s="3" t="str">
        <f>IF(I10=0,"",I10*4.448/(1.225*0.5*AF$3^2*$AA10*$AB10))</f>
        <v/>
      </c>
      <c r="AG10" s="3">
        <f>IF(J10=0,"",J10*4.448/(1.225*0.5*AG$3^2*$AA10*$AB10))</f>
        <v>2.3538005796355206</v>
      </c>
      <c r="AH10" s="3" t="str">
        <f>IF(K10=0,"",K10*4.448/(1.225*0.5*AH$3^2*$AA10*$AB10))</f>
        <v/>
      </c>
      <c r="AI10" s="3">
        <f>IF(M10=0,"",M10*4.448/(1.225*0.5*AI$3^2*$AA10*$AB10))</f>
        <v>2.3538005796355206</v>
      </c>
      <c r="AJ10" s="3" t="str">
        <f>IF(N10=0,"",N10*4.448/(1.225*0.5*AJ$3^2*$AA10*$AB10))</f>
        <v/>
      </c>
      <c r="AK10" s="3" t="str">
        <f>IF(O10=0,"",O10*4.448/(1.225*0.5*AK$3^2*$AA10*$AB10))</f>
        <v/>
      </c>
      <c r="AL10" s="3" t="str">
        <f t="shared" si="21"/>
        <v/>
      </c>
      <c r="AM10" s="3">
        <f t="shared" si="21"/>
        <v>2.3559739873729497</v>
      </c>
      <c r="AN10" s="3" t="str">
        <f t="shared" si="21"/>
        <v/>
      </c>
    </row>
    <row r="11" spans="1:41" x14ac:dyDescent="0.25">
      <c r="A11" t="s">
        <v>58</v>
      </c>
      <c r="B11" s="4" t="s">
        <v>61</v>
      </c>
      <c r="C11" t="s">
        <v>62</v>
      </c>
      <c r="D11">
        <f>14*25.4</f>
        <v>355.59999999999997</v>
      </c>
      <c r="E11">
        <v>72</v>
      </c>
      <c r="J11">
        <v>360</v>
      </c>
      <c r="M11" s="2">
        <f t="shared" si="17"/>
        <v>518.4</v>
      </c>
      <c r="R11">
        <v>804</v>
      </c>
      <c r="V11">
        <v>2990</v>
      </c>
      <c r="W11" s="3">
        <f t="shared" si="18"/>
        <v>0.17337792642140468</v>
      </c>
      <c r="Y11" s="4" t="s">
        <v>88</v>
      </c>
      <c r="AA11" s="9">
        <f t="shared" si="19"/>
        <v>0.35559999999999997</v>
      </c>
      <c r="AB11" s="9">
        <f t="shared" si="20"/>
        <v>1.8288</v>
      </c>
      <c r="AC11" s="3"/>
      <c r="AD11" s="3"/>
      <c r="AE11" s="3" t="str">
        <f>IF(H11=0,"",H11*4.448/(1.225*0.5*AE$3^2*$AA11*$AB11))</f>
        <v/>
      </c>
      <c r="AF11" s="3" t="str">
        <f>IF(I11=0,"",I11*4.448/(1.225*0.5*AF$3^2*$AA11*$AB11))</f>
        <v/>
      </c>
      <c r="AG11" s="3">
        <f>IF(J11=0,"",J11*4.448/(1.225*0.5*AG$3^2*$AA11*$AB11))</f>
        <v>2.0119545912199146</v>
      </c>
      <c r="AH11" s="3" t="str">
        <f>IF(K11=0,"",K11*4.448/(1.225*0.5*AH$3^2*$AA11*$AB11))</f>
        <v/>
      </c>
      <c r="AI11" s="3">
        <f>IF(M11=0,"",M11*4.448/(1.225*0.5*AI$3^2*$AA11*$AB11))</f>
        <v>2.0119545912199146</v>
      </c>
      <c r="AJ11" s="3" t="str">
        <f>IF(N11=0,"",N11*4.448/(1.225*0.5*AJ$3^2*$AA11*$AB11))</f>
        <v/>
      </c>
      <c r="AK11" s="3" t="str">
        <f>IF(O11=0,"",O11*4.448/(1.225*0.5*AK$3^2*$AA11*$AB11))</f>
        <v/>
      </c>
      <c r="AL11" s="3" t="str">
        <f t="shared" si="21"/>
        <v/>
      </c>
      <c r="AM11" s="3">
        <f t="shared" si="21"/>
        <v>1.9970512238775453</v>
      </c>
      <c r="AN11" s="3" t="str">
        <f t="shared" si="21"/>
        <v/>
      </c>
    </row>
    <row r="12" spans="1:41" x14ac:dyDescent="0.25">
      <c r="A12" t="s">
        <v>58</v>
      </c>
      <c r="B12" s="4" t="s">
        <v>64</v>
      </c>
      <c r="C12" t="s">
        <v>62</v>
      </c>
      <c r="D12">
        <f>14*25.4</f>
        <v>355.59999999999997</v>
      </c>
      <c r="E12">
        <v>72</v>
      </c>
      <c r="J12">
        <v>451</v>
      </c>
      <c r="M12" s="2">
        <f t="shared" si="17"/>
        <v>649.44000000000005</v>
      </c>
      <c r="R12">
        <v>1021</v>
      </c>
      <c r="V12">
        <v>2990</v>
      </c>
      <c r="W12" s="3">
        <f t="shared" si="18"/>
        <v>0.21720401337792644</v>
      </c>
      <c r="Y12" s="4" t="s">
        <v>88</v>
      </c>
      <c r="AA12" s="9">
        <f t="shared" si="19"/>
        <v>0.35559999999999997</v>
      </c>
      <c r="AB12" s="9">
        <f t="shared" si="20"/>
        <v>1.8288</v>
      </c>
      <c r="AC12" s="3"/>
      <c r="AD12" s="3"/>
      <c r="AE12" s="3" t="str">
        <f>IF(H12=0,"",H12*4.448/(1.225*0.5*AE$3^2*$AA12*$AB12))</f>
        <v/>
      </c>
      <c r="AF12" s="3" t="str">
        <f>IF(I12=0,"",I12*4.448/(1.225*0.5*AF$3^2*$AA12*$AB12))</f>
        <v/>
      </c>
      <c r="AG12" s="3">
        <f>IF(J12=0,"",J12*4.448/(1.225*0.5*AG$3^2*$AA12*$AB12))</f>
        <v>2.5205320017782817</v>
      </c>
      <c r="AH12" s="3" t="str">
        <f>IF(K12=0,"",K12*4.448/(1.225*0.5*AH$3^2*$AA12*$AB12))</f>
        <v/>
      </c>
      <c r="AI12" s="3">
        <f>IF(M12=0,"",M12*4.448/(1.225*0.5*AI$3^2*$AA12*$AB12))</f>
        <v>2.5205320017782822</v>
      </c>
      <c r="AJ12" s="3" t="str">
        <f>IF(N12=0,"",N12*4.448/(1.225*0.5*AJ$3^2*$AA12*$AB12))</f>
        <v/>
      </c>
      <c r="AK12" s="3" t="str">
        <f>IF(O12=0,"",O12*4.448/(1.225*0.5*AK$3^2*$AA12*$AB12))</f>
        <v/>
      </c>
      <c r="AL12" s="3" t="str">
        <f t="shared" si="21"/>
        <v/>
      </c>
      <c r="AM12" s="3">
        <f t="shared" si="21"/>
        <v>2.5360563427599176</v>
      </c>
      <c r="AN12" s="3" t="str">
        <f t="shared" si="21"/>
        <v/>
      </c>
    </row>
    <row r="13" spans="1:41" x14ac:dyDescent="0.25">
      <c r="A13" t="s">
        <v>58</v>
      </c>
      <c r="B13" s="4" t="s">
        <v>66</v>
      </c>
      <c r="C13" t="s">
        <v>68</v>
      </c>
      <c r="D13">
        <v>292</v>
      </c>
      <c r="E13">
        <v>72</v>
      </c>
      <c r="J13">
        <v>434</v>
      </c>
      <c r="M13" s="2">
        <f t="shared" si="17"/>
        <v>624.96</v>
      </c>
      <c r="R13">
        <v>979</v>
      </c>
      <c r="V13">
        <v>2999</v>
      </c>
      <c r="W13" s="3">
        <f t="shared" si="18"/>
        <v>0.20838946315438481</v>
      </c>
      <c r="Y13" s="4" t="s">
        <v>88</v>
      </c>
      <c r="AA13" s="9">
        <f t="shared" si="19"/>
        <v>0.29199999999999998</v>
      </c>
      <c r="AB13" s="9">
        <f t="shared" si="20"/>
        <v>1.8288</v>
      </c>
      <c r="AC13" s="3"/>
      <c r="AD13" s="3"/>
      <c r="AE13" s="3" t="str">
        <f>IF(H13=0,"",H13*4.448/(1.225*0.5*AE$3^2*$AA13*$AB13))</f>
        <v/>
      </c>
      <c r="AF13" s="3" t="str">
        <f>IF(I13=0,"",I13*4.448/(1.225*0.5*AF$3^2*$AA13*$AB13))</f>
        <v/>
      </c>
      <c r="AG13" s="3">
        <f>IF(J13=0,"",J13*4.448/(1.225*0.5*AG$3^2*$AA13*$AB13))</f>
        <v>2.9538218877930551</v>
      </c>
      <c r="AH13" s="3" t="str">
        <f>IF(K13=0,"",K13*4.448/(1.225*0.5*AH$3^2*$AA13*$AB13))</f>
        <v/>
      </c>
      <c r="AI13" s="3">
        <f>IF(M13=0,"",M13*4.448/(1.225*0.5*AI$3^2*$AA13*$AB13))</f>
        <v>2.9538218877930547</v>
      </c>
      <c r="AJ13" s="3" t="str">
        <f>IF(N13=0,"",N13*4.448/(1.225*0.5*AJ$3^2*$AA13*$AB13))</f>
        <v/>
      </c>
      <c r="AK13" s="3" t="str">
        <f>IF(O13=0,"",O13*4.448/(1.225*0.5*AK$3^2*$AA13*$AB13))</f>
        <v/>
      </c>
      <c r="AL13" s="3" t="str">
        <f t="shared" si="21"/>
        <v/>
      </c>
      <c r="AM13" s="3">
        <f t="shared" si="21"/>
        <v>2.9613841558109586</v>
      </c>
      <c r="AN13" s="3" t="str">
        <f t="shared" si="21"/>
        <v/>
      </c>
    </row>
    <row r="14" spans="1:41" x14ac:dyDescent="0.25">
      <c r="A14" t="s">
        <v>58</v>
      </c>
      <c r="B14" s="4" t="s">
        <v>67</v>
      </c>
      <c r="C14" t="s">
        <v>68</v>
      </c>
      <c r="D14">
        <v>431</v>
      </c>
      <c r="E14">
        <v>72</v>
      </c>
      <c r="J14">
        <v>705</v>
      </c>
      <c r="M14" s="2">
        <f t="shared" si="17"/>
        <v>1015.1999999999999</v>
      </c>
      <c r="R14">
        <v>1570</v>
      </c>
      <c r="V14">
        <v>3799</v>
      </c>
      <c r="W14" s="3">
        <f t="shared" si="18"/>
        <v>0.26722821795209262</v>
      </c>
      <c r="Y14" s="4" t="s">
        <v>88</v>
      </c>
      <c r="AA14" s="9">
        <f t="shared" si="19"/>
        <v>0.43099999999999999</v>
      </c>
      <c r="AB14" s="9">
        <f t="shared" si="20"/>
        <v>1.8288</v>
      </c>
      <c r="AC14" s="3"/>
      <c r="AD14" s="3"/>
      <c r="AE14" s="3" t="str">
        <f>IF(H14=0,"",H14*4.448/(1.225*0.5*AE$3^2*$AA14*$AB14))</f>
        <v/>
      </c>
      <c r="AF14" s="3" t="str">
        <f>IF(I14=0,"",I14*4.448/(1.225*0.5*AF$3^2*$AA14*$AB14))</f>
        <v/>
      </c>
      <c r="AG14" s="3">
        <f>IF(J14=0,"",J14*4.448/(1.225*0.5*AG$3^2*$AA14*$AB14))</f>
        <v>3.250792679232084</v>
      </c>
      <c r="AH14" s="3" t="str">
        <f>IF(K14=0,"",K14*4.448/(1.225*0.5*AH$3^2*$AA14*$AB14))</f>
        <v/>
      </c>
      <c r="AI14" s="3">
        <f>IF(M14=0,"",M14*4.448/(1.225*0.5*AI$3^2*$AA14*$AB14))</f>
        <v>3.2507926792320836</v>
      </c>
      <c r="AJ14" s="3" t="str">
        <f>IF(N14=0,"",N14*4.448/(1.225*0.5*AJ$3^2*$AA14*$AB14))</f>
        <v/>
      </c>
      <c r="AK14" s="3" t="str">
        <f>IF(O14=0,"",O14*4.448/(1.225*0.5*AK$3^2*$AA14*$AB14))</f>
        <v/>
      </c>
      <c r="AL14" s="3" t="str">
        <f t="shared" si="21"/>
        <v/>
      </c>
      <c r="AM14" s="3">
        <f t="shared" si="21"/>
        <v>3.2174906265685568</v>
      </c>
      <c r="AN14" s="3" t="str">
        <f t="shared" si="21"/>
        <v/>
      </c>
    </row>
    <row r="15" spans="1:41" x14ac:dyDescent="0.25">
      <c r="B15" s="4"/>
      <c r="M15" s="2"/>
      <c r="W15" s="3"/>
      <c r="Y15" s="4"/>
      <c r="AA15" s="9"/>
      <c r="AB15" s="9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</row>
    <row r="16" spans="1:41" x14ac:dyDescent="0.25">
      <c r="A16" t="s">
        <v>12</v>
      </c>
      <c r="B16" s="4" t="s">
        <v>13</v>
      </c>
      <c r="C16">
        <v>10</v>
      </c>
      <c r="D16">
        <v>241</v>
      </c>
      <c r="E16">
        <v>70</v>
      </c>
      <c r="F16">
        <v>73</v>
      </c>
      <c r="J16">
        <v>199</v>
      </c>
      <c r="M16" s="2">
        <f>Q16/Q$3^2*M$3^2</f>
        <v>285.79591836734693</v>
      </c>
      <c r="Q16">
        <v>389</v>
      </c>
      <c r="V16">
        <v>1550</v>
      </c>
      <c r="W16" s="3">
        <f t="shared" ref="W16:W23" si="22">IF(M16=0,"",M16/V16)</f>
        <v>0.18438446346280446</v>
      </c>
      <c r="Y16" s="4" t="s">
        <v>72</v>
      </c>
      <c r="AA16" s="9">
        <f t="shared" ref="AA16:AA23" si="23">IF(D16=0,"",D16*0.001)</f>
        <v>0.24099999999999999</v>
      </c>
      <c r="AB16" s="9">
        <f t="shared" ref="AB16:AB23" si="24">IF(E16=0,"",E16*0.0254)</f>
        <v>1.778</v>
      </c>
      <c r="AC16" s="3">
        <f>IF(F16=0,"",F16*4.448/(1.225*0.5*AC$3^2*$AA16*$AB16))</f>
        <v>1.7199475348270932</v>
      </c>
      <c r="AD16" s="3" t="str">
        <f>IF(G16=0,"",G16*4.448/(1.225*0.5*AD$3^2*$AA16*$AB16))</f>
        <v/>
      </c>
      <c r="AE16" s="3" t="str">
        <f>IF(H16=0,"",H16*4.448/(1.225*0.5*AE$3^2*$AA16*$AB16))</f>
        <v/>
      </c>
      <c r="AF16" s="3" t="str">
        <f>IF(I16=0,"",I16*4.448/(1.225*0.5*AF$3^2*$AA16*$AB16))</f>
        <v/>
      </c>
      <c r="AG16" s="3">
        <f>IF(J16=0,"",J16*4.448/(1.225*0.5*AG$3^2*$AA16*$AB16))</f>
        <v>1.6879046766440133</v>
      </c>
      <c r="AH16" s="3" t="str">
        <f>IF(K16=0,"",K16*4.448/(1.225*0.5*AH$3^2*$AA16*$AB16))</f>
        <v/>
      </c>
      <c r="AI16" s="3">
        <f>IF(M16=0,"",M16*4.448/(1.225*0.5*AI$3^2*$AA16*$AB16))</f>
        <v>1.6834040591080943</v>
      </c>
      <c r="AJ16" s="3" t="str">
        <f>IF(N16=0,"",N16*4.448/(1.225*0.5*AJ$3^2*$AA16*$AB16))</f>
        <v/>
      </c>
      <c r="AK16" s="3" t="str">
        <f>IF(O16=0,"",O16*4.448/(1.225*0.5*AK$3^2*$AA16*$AB16))</f>
        <v/>
      </c>
      <c r="AL16" s="3">
        <f t="shared" ref="AL16:AL23" si="25">IF(Q16=0,"",Q16*4.448/(1.225*0.5*AL$3^2*$AA16*$AB16))</f>
        <v>1.6834040591080948</v>
      </c>
      <c r="AM16" s="3"/>
      <c r="AN16" s="3" t="str">
        <f t="shared" ref="AN16:AN23" si="26">IF(S16=0,"",S16*4.448/(1.225*0.5*AN$3^2*$AA16*$AB16))</f>
        <v/>
      </c>
    </row>
    <row r="17" spans="1:40" x14ac:dyDescent="0.25">
      <c r="A17" t="s">
        <v>12</v>
      </c>
      <c r="B17" s="4" t="s">
        <v>14</v>
      </c>
      <c r="C17">
        <v>10</v>
      </c>
      <c r="D17">
        <v>241</v>
      </c>
      <c r="E17">
        <v>70</v>
      </c>
      <c r="F17">
        <v>86</v>
      </c>
      <c r="J17">
        <v>239</v>
      </c>
      <c r="M17" s="2">
        <f>Q17/Q$3^2*M$3^2</f>
        <v>349.71428571428572</v>
      </c>
      <c r="Q17">
        <v>476</v>
      </c>
      <c r="V17">
        <v>1550</v>
      </c>
      <c r="W17" s="3">
        <f t="shared" si="22"/>
        <v>0.22562211981566821</v>
      </c>
      <c r="Y17" s="4" t="s">
        <v>72</v>
      </c>
      <c r="AA17" s="9">
        <f t="shared" si="23"/>
        <v>0.24099999999999999</v>
      </c>
      <c r="AB17" s="9">
        <f t="shared" si="24"/>
        <v>1.778</v>
      </c>
      <c r="AC17" s="3">
        <f>IF(F17=0,"",F17*4.448/(1.225*0.5*AC$3^2*$AA17*$AB17))</f>
        <v>2.0262395615771234</v>
      </c>
      <c r="AD17" s="3" t="str">
        <f>IF(G17=0,"",G17*4.448/(1.225*0.5*AD$3^2*$AA17*$AB17))</f>
        <v/>
      </c>
      <c r="AE17" s="3" t="str">
        <f>IF(H17=0,"",H17*4.448/(1.225*0.5*AE$3^2*$AA17*$AB17))</f>
        <v/>
      </c>
      <c r="AF17" s="3" t="str">
        <f>IF(I17=0,"",I17*4.448/(1.225*0.5*AF$3^2*$AA17*$AB17))</f>
        <v/>
      </c>
      <c r="AG17" s="3">
        <f>IF(J17=0,"",J17*4.448/(1.225*0.5*AG$3^2*$AA17*$AB17))</f>
        <v>2.0271819985825084</v>
      </c>
      <c r="AH17" s="3" t="str">
        <f>IF(K17=0,"",K17*4.448/(1.225*0.5*AH$3^2*$AA17*$AB17))</f>
        <v/>
      </c>
      <c r="AI17" s="3">
        <f>IF(M17=0,"",M17*4.448/(1.225*0.5*AI$3^2*$AA17*$AB17))</f>
        <v>2.0598980260551492</v>
      </c>
      <c r="AJ17" s="3" t="str">
        <f>IF(N17=0,"",N17*4.448/(1.225*0.5*AJ$3^2*$AA17*$AB17))</f>
        <v/>
      </c>
      <c r="AK17" s="3" t="str">
        <f>IF(O17=0,"",O17*4.448/(1.225*0.5*AK$3^2*$AA17*$AB17))</f>
        <v/>
      </c>
      <c r="AL17" s="3">
        <f t="shared" si="25"/>
        <v>2.0598980260551492</v>
      </c>
      <c r="AM17" s="3"/>
      <c r="AN17" s="3" t="str">
        <f t="shared" si="26"/>
        <v/>
      </c>
    </row>
    <row r="18" spans="1:40" x14ac:dyDescent="0.25">
      <c r="A18" t="s">
        <v>12</v>
      </c>
      <c r="B18" s="4" t="s">
        <v>15</v>
      </c>
      <c r="C18">
        <v>10</v>
      </c>
      <c r="D18">
        <v>241</v>
      </c>
      <c r="E18">
        <v>70</v>
      </c>
      <c r="F18">
        <v>92</v>
      </c>
      <c r="J18">
        <v>256</v>
      </c>
      <c r="M18" s="2">
        <f>Q18/Q$3^2*M$3^2</f>
        <v>373.9591836734694</v>
      </c>
      <c r="Q18">
        <v>509</v>
      </c>
      <c r="V18">
        <v>1550</v>
      </c>
      <c r="W18" s="3">
        <f t="shared" si="22"/>
        <v>0.24126398946675445</v>
      </c>
      <c r="Y18" s="4" t="s">
        <v>72</v>
      </c>
      <c r="AA18" s="9">
        <f t="shared" si="23"/>
        <v>0.24099999999999999</v>
      </c>
      <c r="AB18" s="9">
        <f t="shared" si="24"/>
        <v>1.778</v>
      </c>
      <c r="AC18" s="3">
        <f>IF(F18=0,"",F18*4.448/(1.225*0.5*AC$3^2*$AA18*$AB18))</f>
        <v>2.1676051123848294</v>
      </c>
      <c r="AD18" s="3" t="str">
        <f>IF(G18=0,"",G18*4.448/(1.225*0.5*AD$3^2*$AA18*$AB18))</f>
        <v/>
      </c>
      <c r="AE18" s="3" t="str">
        <f>IF(H18=0,"",H18*4.448/(1.225*0.5*AE$3^2*$AA18*$AB18))</f>
        <v/>
      </c>
      <c r="AF18" s="3" t="str">
        <f>IF(I18=0,"",I18*4.448/(1.225*0.5*AF$3^2*$AA18*$AB18))</f>
        <v/>
      </c>
      <c r="AG18" s="3">
        <f>IF(J18=0,"",J18*4.448/(1.225*0.5*AG$3^2*$AA18*$AB18))</f>
        <v>2.171374860406369</v>
      </c>
      <c r="AH18" s="3" t="str">
        <f>IF(K18=0,"",K18*4.448/(1.225*0.5*AH$3^2*$AA18*$AB18))</f>
        <v/>
      </c>
      <c r="AI18" s="3">
        <f>IF(M18=0,"",M18*4.448/(1.225*0.5*AI$3^2*$AA18*$AB18))</f>
        <v>2.202706082483342</v>
      </c>
      <c r="AJ18" s="3" t="str">
        <f>IF(N18=0,"",N18*4.448/(1.225*0.5*AJ$3^2*$AA18*$AB18))</f>
        <v/>
      </c>
      <c r="AK18" s="3" t="str">
        <f>IF(O18=0,"",O18*4.448/(1.225*0.5*AK$3^2*$AA18*$AB18))</f>
        <v/>
      </c>
      <c r="AL18" s="3">
        <f t="shared" si="25"/>
        <v>2.2027060824833424</v>
      </c>
      <c r="AM18" s="3"/>
      <c r="AN18" s="3" t="str">
        <f t="shared" si="26"/>
        <v/>
      </c>
    </row>
    <row r="19" spans="1:40" x14ac:dyDescent="0.25">
      <c r="W19" s="3" t="str">
        <f t="shared" si="22"/>
        <v/>
      </c>
      <c r="AA19" s="9" t="str">
        <f t="shared" si="23"/>
        <v/>
      </c>
      <c r="AB19" s="9" t="str">
        <f t="shared" si="24"/>
        <v/>
      </c>
      <c r="AC19" s="3" t="str">
        <f>IF(F19=0,"",F19*4.448/(1.225*0.5*AC$3^2*$AA19*$AB19))</f>
        <v/>
      </c>
      <c r="AD19" s="3" t="str">
        <f>IF(G19=0,"",G19*4.448/(1.225*0.5*AD$3^2*$AA19*$AB19))</f>
        <v/>
      </c>
      <c r="AE19" s="3" t="str">
        <f>IF(H19=0,"",H19*4.448/(1.225*0.5*AE$3^2*$AA19*$AB19))</f>
        <v/>
      </c>
      <c r="AF19" s="3" t="str">
        <f>IF(I19=0,"",I19*4.448/(1.225*0.5*AF$3^2*$AA19*$AB19))</f>
        <v/>
      </c>
      <c r="AG19" s="3" t="str">
        <f>IF(J19=0,"",J19*4.448/(1.225*0.5*AG$3^2*$AA19*$AB19))</f>
        <v/>
      </c>
      <c r="AH19" s="3" t="str">
        <f>IF(K19=0,"",K19*4.448/(1.225*0.5*AH$3^2*$AA19*$AB19))</f>
        <v/>
      </c>
      <c r="AI19" s="3" t="str">
        <f>IF(M19=0,"",M19*4.448/(1.225*0.5*AI$3^2*$AA19*$AB19))</f>
        <v/>
      </c>
      <c r="AJ19" s="3" t="str">
        <f>IF(N19=0,"",N19*4.448/(1.225*0.5*AJ$3^2*$AA19*$AB19))</f>
        <v/>
      </c>
      <c r="AK19" s="3" t="str">
        <f>IF(O19=0,"",O19*4.448/(1.225*0.5*AK$3^2*$AA19*$AB19))</f>
        <v/>
      </c>
      <c r="AL19" s="3" t="str">
        <f t="shared" si="25"/>
        <v/>
      </c>
      <c r="AM19" s="3"/>
      <c r="AN19" s="3" t="str">
        <f t="shared" si="26"/>
        <v/>
      </c>
    </row>
    <row r="20" spans="1:40" x14ac:dyDescent="0.25">
      <c r="A20" t="s">
        <v>12</v>
      </c>
      <c r="B20" s="4" t="s">
        <v>16</v>
      </c>
      <c r="C20">
        <v>12</v>
      </c>
      <c r="D20">
        <v>304</v>
      </c>
      <c r="E20">
        <v>70</v>
      </c>
      <c r="F20">
        <v>104</v>
      </c>
      <c r="J20">
        <v>290</v>
      </c>
      <c r="M20" s="2">
        <f>Q20/Q$3^2*M$3^2</f>
        <v>425.38775510204084</v>
      </c>
      <c r="Q20">
        <v>579</v>
      </c>
      <c r="V20">
        <v>3300</v>
      </c>
      <c r="W20" s="3">
        <f t="shared" si="22"/>
        <v>0.12890538033395177</v>
      </c>
      <c r="Y20" s="4" t="s">
        <v>72</v>
      </c>
      <c r="AA20" s="9">
        <f t="shared" si="23"/>
        <v>0.30399999999999999</v>
      </c>
      <c r="AB20" s="9">
        <f t="shared" si="24"/>
        <v>1.778</v>
      </c>
      <c r="AC20" s="3">
        <f>IF(F20=0,"",F20*4.448/(1.225*0.5*AC$3^2*$AA20*$AB20))</f>
        <v>1.942536274914666</v>
      </c>
      <c r="AD20" s="3" t="str">
        <f>IF(G20=0,"",G20*4.448/(1.225*0.5*AD$3^2*$AA20*$AB20))</f>
        <v/>
      </c>
      <c r="AE20" s="3" t="str">
        <f>IF(H20=0,"",H20*4.448/(1.225*0.5*AE$3^2*$AA20*$AB20))</f>
        <v/>
      </c>
      <c r="AF20" s="3" t="str">
        <f>IF(I20=0,"",I20*4.448/(1.225*0.5*AF$3^2*$AA20*$AB20))</f>
        <v/>
      </c>
      <c r="AG20" s="3">
        <f>IF(J20=0,"",J20*4.448/(1.225*0.5*AG$3^2*$AA20*$AB20))</f>
        <v>1.9500075682797222</v>
      </c>
      <c r="AH20" s="3" t="str">
        <f>IF(K20=0,"",K20*4.448/(1.225*0.5*AH$3^2*$AA20*$AB20))</f>
        <v/>
      </c>
      <c r="AI20" s="3">
        <f>IF(M20=0,"",M20*4.448/(1.225*0.5*AI$3^2*$AA20*$AB20))</f>
        <v>1.9863729451688237</v>
      </c>
      <c r="AJ20" s="3" t="str">
        <f>IF(N20=0,"",N20*4.448/(1.225*0.5*AJ$3^2*$AA20*$AB20))</f>
        <v/>
      </c>
      <c r="AK20" s="3" t="str">
        <f>IF(O20=0,"",O20*4.448/(1.225*0.5*AK$3^2*$AA20*$AB20))</f>
        <v/>
      </c>
      <c r="AL20" s="3">
        <f t="shared" si="25"/>
        <v>1.9863729451688237</v>
      </c>
      <c r="AM20" s="3"/>
      <c r="AN20" s="3" t="str">
        <f t="shared" si="26"/>
        <v/>
      </c>
    </row>
    <row r="21" spans="1:40" x14ac:dyDescent="0.25">
      <c r="A21" t="s">
        <v>12</v>
      </c>
      <c r="B21" s="4" t="s">
        <v>17</v>
      </c>
      <c r="C21">
        <v>12</v>
      </c>
      <c r="D21">
        <v>304</v>
      </c>
      <c r="E21">
        <v>70</v>
      </c>
      <c r="F21">
        <v>124</v>
      </c>
      <c r="J21">
        <v>346</v>
      </c>
      <c r="M21" s="2">
        <f>Q21/Q$3^2*M$3^2</f>
        <v>506.20408163265301</v>
      </c>
      <c r="Q21">
        <v>689</v>
      </c>
      <c r="V21">
        <v>3300</v>
      </c>
      <c r="W21" s="3">
        <f t="shared" si="22"/>
        <v>0.1533951762523191</v>
      </c>
      <c r="Y21" s="4" t="s">
        <v>72</v>
      </c>
      <c r="AA21" s="9">
        <f t="shared" si="23"/>
        <v>0.30399999999999999</v>
      </c>
      <c r="AB21" s="9">
        <f t="shared" si="24"/>
        <v>1.778</v>
      </c>
      <c r="AC21" s="3">
        <f>IF(F21=0,"",F21*4.448/(1.225*0.5*AC$3^2*$AA21*$AB21))</f>
        <v>2.3161009431674864</v>
      </c>
      <c r="AD21" s="3" t="str">
        <f>IF(G21=0,"",G21*4.448/(1.225*0.5*AD$3^2*$AA21*$AB21))</f>
        <v/>
      </c>
      <c r="AE21" s="3" t="str">
        <f>IF(H21=0,"",H21*4.448/(1.225*0.5*AE$3^2*$AA21*$AB21))</f>
        <v/>
      </c>
      <c r="AF21" s="3" t="str">
        <f>IF(I21=0,"",I21*4.448/(1.225*0.5*AF$3^2*$AA21*$AB21))</f>
        <v/>
      </c>
      <c r="AG21" s="3">
        <f>IF(J21=0,"",J21*4.448/(1.225*0.5*AG$3^2*$AA21*$AB21))</f>
        <v>2.3265607538785651</v>
      </c>
      <c r="AH21" s="3" t="str">
        <f>IF(K21=0,"",K21*4.448/(1.225*0.5*AH$3^2*$AA21*$AB21))</f>
        <v/>
      </c>
      <c r="AI21" s="3">
        <f>IF(M21=0,"",M21*4.448/(1.225*0.5*AI$3^2*$AA21*$AB21))</f>
        <v>2.3637494977915701</v>
      </c>
      <c r="AJ21" s="3" t="str">
        <f>IF(N21=0,"",N21*4.448/(1.225*0.5*AJ$3^2*$AA21*$AB21))</f>
        <v/>
      </c>
      <c r="AK21" s="3" t="str">
        <f>IF(O21=0,"",O21*4.448/(1.225*0.5*AK$3^2*$AA21*$AB21))</f>
        <v/>
      </c>
      <c r="AL21" s="3">
        <f t="shared" si="25"/>
        <v>2.363749497791571</v>
      </c>
      <c r="AM21" s="3"/>
      <c r="AN21" s="3" t="str">
        <f t="shared" si="26"/>
        <v/>
      </c>
    </row>
    <row r="22" spans="1:40" x14ac:dyDescent="0.25">
      <c r="W22" s="3" t="str">
        <f t="shared" si="22"/>
        <v/>
      </c>
      <c r="AA22" s="9" t="str">
        <f t="shared" si="23"/>
        <v/>
      </c>
      <c r="AB22" s="9" t="str">
        <f t="shared" si="24"/>
        <v/>
      </c>
      <c r="AC22" s="3" t="str">
        <f>IF(F22=0,"",F22*4.448/(1.225*0.5*AC$3^2*$AA22*$AB22))</f>
        <v/>
      </c>
      <c r="AD22" s="3" t="str">
        <f>IF(G22=0,"",G22*4.448/(1.225*0.5*AD$3^2*$AA22*$AB22))</f>
        <v/>
      </c>
      <c r="AE22" s="3" t="str">
        <f>IF(H22=0,"",H22*4.448/(1.225*0.5*AE$3^2*$AA22*$AB22))</f>
        <v/>
      </c>
      <c r="AF22" s="3" t="str">
        <f>IF(I22=0,"",I22*4.448/(1.225*0.5*AF$3^2*$AA22*$AB22))</f>
        <v/>
      </c>
      <c r="AG22" s="3" t="str">
        <f>IF(J22=0,"",J22*4.448/(1.225*0.5*AG$3^2*$AA22*$AB22))</f>
        <v/>
      </c>
      <c r="AH22" s="3" t="str">
        <f>IF(K22=0,"",K22*4.448/(1.225*0.5*AH$3^2*$AA22*$AB22))</f>
        <v/>
      </c>
      <c r="AI22" s="3" t="str">
        <f>IF(M22=0,"",M22*4.448/(1.225*0.5*AI$3^2*$AA22*$AB22))</f>
        <v/>
      </c>
      <c r="AJ22" s="3" t="str">
        <f>IF(N22=0,"",N22*4.448/(1.225*0.5*AJ$3^2*$AA22*$AB22))</f>
        <v/>
      </c>
      <c r="AK22" s="3" t="str">
        <f>IF(O22=0,"",O22*4.448/(1.225*0.5*AK$3^2*$AA22*$AB22))</f>
        <v/>
      </c>
      <c r="AL22" s="3" t="str">
        <f t="shared" si="25"/>
        <v/>
      </c>
      <c r="AM22" s="3"/>
      <c r="AN22" s="3" t="str">
        <f t="shared" si="26"/>
        <v/>
      </c>
    </row>
    <row r="23" spans="1:40" x14ac:dyDescent="0.25">
      <c r="A23" t="s">
        <v>18</v>
      </c>
      <c r="B23" s="4" t="s">
        <v>55</v>
      </c>
      <c r="D23">
        <v>323</v>
      </c>
      <c r="E23">
        <v>70</v>
      </c>
      <c r="F23">
        <v>145</v>
      </c>
      <c r="M23" s="2">
        <v>618</v>
      </c>
      <c r="R23">
        <v>939</v>
      </c>
      <c r="V23">
        <v>4850</v>
      </c>
      <c r="W23" s="3">
        <f t="shared" si="22"/>
        <v>0.12742268041237115</v>
      </c>
      <c r="Y23" s="4" t="s">
        <v>77</v>
      </c>
      <c r="AA23" s="9">
        <f t="shared" si="23"/>
        <v>0.32300000000000001</v>
      </c>
      <c r="AB23" s="9">
        <f t="shared" si="24"/>
        <v>1.778</v>
      </c>
      <c r="AC23" s="3">
        <f>IF(F23=0,"",F23*4.448/(1.225*0.5*AC$3^2*$AA23*$AB23))</f>
        <v>2.5490295010192447</v>
      </c>
      <c r="AD23" s="3" t="str">
        <f>IF(G23=0,"",G23*4.448/(1.225*0.5*AD$3^2*$AA23*$AB23))</f>
        <v/>
      </c>
      <c r="AE23" s="3" t="str">
        <f>IF(H23=0,"",H23*4.448/(1.225*0.5*AE$3^2*$AA23*$AB23))</f>
        <v/>
      </c>
      <c r="AF23" s="3" t="str">
        <f>IF(I23=0,"",I23*4.448/(1.225*0.5*AF$3^2*$AA23*$AB23))</f>
        <v/>
      </c>
      <c r="AG23" s="3" t="str">
        <f>IF(J23=0,"",J23*4.448/(1.225*0.5*AG$3^2*$AA23*$AB23))</f>
        <v/>
      </c>
      <c r="AH23" s="3" t="str">
        <f>IF(K23=0,"",K23*4.448/(1.225*0.5*AH$3^2*$AA23*$AB23))</f>
        <v/>
      </c>
      <c r="AI23" s="3">
        <f>IF(M23=0,"",M23*4.448/(1.225*0.5*AI$3^2*$AA23*$AB23))</f>
        <v>2.7160348821205056</v>
      </c>
      <c r="AJ23" s="3" t="str">
        <f>IF(N23=0,"",N23*4.448/(1.225*0.5*AJ$3^2*$AA23*$AB23))</f>
        <v/>
      </c>
      <c r="AK23" s="3" t="str">
        <f>IF(O23=0,"",O23*4.448/(1.225*0.5*AK$3^2*$AA23*$AB23))</f>
        <v/>
      </c>
      <c r="AL23" s="3" t="str">
        <f t="shared" si="25"/>
        <v/>
      </c>
      <c r="AM23" s="3"/>
      <c r="AN23" s="3" t="str">
        <f t="shared" si="26"/>
        <v/>
      </c>
    </row>
    <row r="24" spans="1:40" x14ac:dyDescent="0.25">
      <c r="B24" s="4"/>
      <c r="M24" s="2"/>
      <c r="W24" s="3"/>
      <c r="Y24" s="4"/>
      <c r="AA24" s="9"/>
      <c r="AB24" s="9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</row>
    <row r="25" spans="1:40" x14ac:dyDescent="0.25">
      <c r="A25" t="s">
        <v>111</v>
      </c>
      <c r="B25" s="4" t="s">
        <v>85</v>
      </c>
      <c r="E25">
        <v>70.87</v>
      </c>
      <c r="M25" s="2">
        <f>T25/T$3^2*M$3^2</f>
        <v>339.00590091309175</v>
      </c>
      <c r="T25">
        <v>711.94087782999998</v>
      </c>
      <c r="V25">
        <v>2295</v>
      </c>
      <c r="W25" s="3">
        <f>IF(M25=0,"",M25/V25)</f>
        <v>0.14771498950461515</v>
      </c>
      <c r="Y25" s="4" t="s">
        <v>92</v>
      </c>
      <c r="AA25" s="9" t="str">
        <f>IF(D25=0,"",D25*0.001)</f>
        <v/>
      </c>
      <c r="AB25" s="9">
        <f>IF(E25=0,"",E25*0.0254)</f>
        <v>1.800098</v>
      </c>
      <c r="AC25" s="3"/>
      <c r="AD25" s="3" t="str">
        <f>IF(G25=0,"",G25*4.448/(1.225*0.5*AD$3^2*$AA25*$AB25))</f>
        <v/>
      </c>
      <c r="AE25" s="3" t="str">
        <f>IF(H25=0,"",H25*4.448/(1.225*0.5*AE$3^2*$AA25*$AB25))</f>
        <v/>
      </c>
      <c r="AF25" s="3" t="str">
        <f>IF(I25=0,"",I25*4.448/(1.225*0.5*AF$3^2*$AA25*$AB25))</f>
        <v/>
      </c>
      <c r="AG25" s="3" t="str">
        <f>IF(J25=0,"",J25*4.448/(1.225*0.5*AG$3^2*$AA25*$AB25))</f>
        <v/>
      </c>
      <c r="AH25" s="3" t="str">
        <f>IF(K25=0,"",K25*4.448/(1.225*0.5*AH$3^2*$AA25*$AB25))</f>
        <v/>
      </c>
      <c r="AI25" s="3" t="e">
        <f>IF(M25=0,"",M25*4.448/(1.225*0.5*AI$3^2*$AA25*$AB25))</f>
        <v>#VALUE!</v>
      </c>
      <c r="AJ25" s="3" t="str">
        <f>IF(N25=0,"",N25*4.448/(1.225*0.5*AJ$3^2*$AA25*$AB25))</f>
        <v/>
      </c>
      <c r="AK25" s="3" t="str">
        <f>IF(O25=0,"",O25*4.448/(1.225*0.5*AK$3^2*$AA25*$AB25))</f>
        <v/>
      </c>
      <c r="AL25" s="3" t="str">
        <f t="shared" ref="AL25:AN28" si="27">IF(Q25=0,"",Q25*4.448/(1.225*0.5*AL$3^2*$AA25*$AB25))</f>
        <v/>
      </c>
      <c r="AM25" s="3" t="str">
        <f t="shared" si="27"/>
        <v/>
      </c>
      <c r="AN25" s="3" t="str">
        <f t="shared" si="27"/>
        <v/>
      </c>
    </row>
    <row r="26" spans="1:40" x14ac:dyDescent="0.25">
      <c r="A26" t="s">
        <v>111</v>
      </c>
      <c r="B26" s="4" t="s">
        <v>84</v>
      </c>
      <c r="E26">
        <v>70.87</v>
      </c>
      <c r="M26" s="2">
        <f>T26/T$3^2*M$3^2</f>
        <v>477.79528306387209</v>
      </c>
      <c r="T26">
        <v>1003.4102425100001</v>
      </c>
      <c r="V26">
        <v>2295</v>
      </c>
      <c r="W26" s="3">
        <f>IF(M26=0,"",M26/V26)</f>
        <v>0.20818966582303794</v>
      </c>
      <c r="Y26" s="4" t="s">
        <v>92</v>
      </c>
      <c r="AA26" s="9" t="str">
        <f>IF(D26=0,"",D26*0.001)</f>
        <v/>
      </c>
      <c r="AB26" s="9">
        <f>IF(E26=0,"",E26*0.0254)</f>
        <v>1.800098</v>
      </c>
      <c r="AC26" s="3"/>
      <c r="AD26" s="3" t="str">
        <f>IF(G26=0,"",G26*4.448/(1.225*0.5*AD$3^2*$AA26*$AB26))</f>
        <v/>
      </c>
      <c r="AE26" s="3" t="str">
        <f>IF(H26=0,"",H26*4.448/(1.225*0.5*AE$3^2*$AA26*$AB26))</f>
        <v/>
      </c>
      <c r="AF26" s="3" t="str">
        <f>IF(I26=0,"",I26*4.448/(1.225*0.5*AF$3^2*$AA26*$AB26))</f>
        <v/>
      </c>
      <c r="AG26" s="3" t="str">
        <f>IF(J26=0,"",J26*4.448/(1.225*0.5*AG$3^2*$AA26*$AB26))</f>
        <v/>
      </c>
      <c r="AH26" s="3" t="str">
        <f>IF(K26=0,"",K26*4.448/(1.225*0.5*AH$3^2*$AA26*$AB26))</f>
        <v/>
      </c>
      <c r="AI26" s="3" t="e">
        <f>IF(M26=0,"",M26*4.448/(1.225*0.5*AI$3^2*$AA26*$AB26))</f>
        <v>#VALUE!</v>
      </c>
      <c r="AJ26" s="3" t="str">
        <f>IF(N26=0,"",N26*4.448/(1.225*0.5*AJ$3^2*$AA26*$AB26))</f>
        <v/>
      </c>
      <c r="AK26" s="3" t="str">
        <f>IF(O26=0,"",O26*4.448/(1.225*0.5*AK$3^2*$AA26*$AB26))</f>
        <v/>
      </c>
      <c r="AL26" s="3" t="str">
        <f t="shared" si="27"/>
        <v/>
      </c>
      <c r="AM26" s="3" t="str">
        <f t="shared" si="27"/>
        <v/>
      </c>
      <c r="AN26" s="3" t="str">
        <f t="shared" si="27"/>
        <v/>
      </c>
    </row>
    <row r="27" spans="1:40" x14ac:dyDescent="0.25">
      <c r="A27" t="s">
        <v>111</v>
      </c>
      <c r="B27" s="4" t="s">
        <v>87</v>
      </c>
      <c r="E27">
        <v>70.87</v>
      </c>
      <c r="M27" s="2">
        <f>T27/T$3^2*M$3^2</f>
        <v>718.36233225218177</v>
      </c>
      <c r="T27">
        <v>1508.6212601200002</v>
      </c>
      <c r="V27">
        <v>3949</v>
      </c>
      <c r="W27" s="3">
        <f>IF(M27=0,"",M27/V27)</f>
        <v>0.18190993473086395</v>
      </c>
      <c r="Y27" s="4" t="s">
        <v>92</v>
      </c>
      <c r="AA27" s="9" t="str">
        <f>IF(D27=0,"",D27*0.001)</f>
        <v/>
      </c>
      <c r="AB27" s="9">
        <f>IF(E27=0,"",E27*0.0254)</f>
        <v>1.800098</v>
      </c>
      <c r="AC27" s="3"/>
      <c r="AD27" s="3" t="str">
        <f>IF(G27=0,"",G27*4.448/(1.225*0.5*AD$3^2*$AA27*$AB27))</f>
        <v/>
      </c>
      <c r="AE27" s="3" t="str">
        <f>IF(H27=0,"",H27*4.448/(1.225*0.5*AE$3^2*$AA27*$AB27))</f>
        <v/>
      </c>
      <c r="AF27" s="3" t="str">
        <f>IF(I27=0,"",I27*4.448/(1.225*0.5*AF$3^2*$AA27*$AB27))</f>
        <v/>
      </c>
      <c r="AG27" s="3" t="str">
        <f>IF(J27=0,"",J27*4.448/(1.225*0.5*AG$3^2*$AA27*$AB27))</f>
        <v/>
      </c>
      <c r="AH27" s="3" t="str">
        <f>IF(K27=0,"",K27*4.448/(1.225*0.5*AH$3^2*$AA27*$AB27))</f>
        <v/>
      </c>
      <c r="AI27" s="3" t="e">
        <f>IF(M27=0,"",M27*4.448/(1.225*0.5*AI$3^2*$AA27*$AB27))</f>
        <v>#VALUE!</v>
      </c>
      <c r="AJ27" s="3" t="str">
        <f>IF(N27=0,"",N27*4.448/(1.225*0.5*AJ$3^2*$AA27*$AB27))</f>
        <v/>
      </c>
      <c r="AK27" s="3" t="str">
        <f>IF(O27=0,"",O27*4.448/(1.225*0.5*AK$3^2*$AA27*$AB27))</f>
        <v/>
      </c>
      <c r="AL27" s="3" t="str">
        <f t="shared" si="27"/>
        <v/>
      </c>
      <c r="AM27" s="3" t="str">
        <f t="shared" si="27"/>
        <v/>
      </c>
      <c r="AN27" s="3" t="str">
        <f t="shared" si="27"/>
        <v/>
      </c>
    </row>
    <row r="28" spans="1:40" x14ac:dyDescent="0.25">
      <c r="A28" t="s">
        <v>111</v>
      </c>
      <c r="B28" s="4" t="s">
        <v>86</v>
      </c>
      <c r="E28">
        <v>70.87</v>
      </c>
      <c r="M28" s="2">
        <f>T28/T$3^2*M$3^2</f>
        <v>891.84905994065707</v>
      </c>
      <c r="T28">
        <v>1872.95796597</v>
      </c>
      <c r="V28">
        <v>3949</v>
      </c>
      <c r="W28" s="3">
        <f>IF(M28=0,"",M28/V28)</f>
        <v>0.22584174726276451</v>
      </c>
      <c r="Y28" s="4" t="s">
        <v>92</v>
      </c>
      <c r="AA28" s="9" t="str">
        <f>IF(D28=0,"",D28*0.001)</f>
        <v/>
      </c>
      <c r="AB28" s="9">
        <f>IF(E28=0,"",E28*0.0254)</f>
        <v>1.800098</v>
      </c>
      <c r="AC28" s="3"/>
      <c r="AD28" s="3" t="str">
        <f>IF(G28=0,"",G28*4.448/(1.225*0.5*AD$3^2*$AA28*$AB28))</f>
        <v/>
      </c>
      <c r="AE28" s="3" t="str">
        <f>IF(H28=0,"",H28*4.448/(1.225*0.5*AE$3^2*$AA28*$AB28))</f>
        <v/>
      </c>
      <c r="AF28" s="3" t="str">
        <f>IF(I28=0,"",I28*4.448/(1.225*0.5*AF$3^2*$AA28*$AB28))</f>
        <v/>
      </c>
      <c r="AG28" s="3" t="str">
        <f>IF(J28=0,"",J28*4.448/(1.225*0.5*AG$3^2*$AA28*$AB28))</f>
        <v/>
      </c>
      <c r="AH28" s="3" t="str">
        <f>IF(K28=0,"",K28*4.448/(1.225*0.5*AH$3^2*$AA28*$AB28))</f>
        <v/>
      </c>
      <c r="AI28" s="3" t="e">
        <f>IF(M28=0,"",M28*4.448/(1.225*0.5*AI$3^2*$AA28*$AB28))</f>
        <v>#VALUE!</v>
      </c>
      <c r="AJ28" s="3" t="str">
        <f>IF(N28=0,"",N28*4.448/(1.225*0.5*AJ$3^2*$AA28*$AB28))</f>
        <v/>
      </c>
      <c r="AK28" s="3" t="str">
        <f>IF(O28=0,"",O28*4.448/(1.225*0.5*AK$3^2*$AA28*$AB28))</f>
        <v/>
      </c>
      <c r="AL28" s="3" t="str">
        <f t="shared" si="27"/>
        <v/>
      </c>
      <c r="AM28" s="3" t="str">
        <f t="shared" si="27"/>
        <v/>
      </c>
      <c r="AN28" s="3" t="str">
        <f t="shared" si="27"/>
        <v/>
      </c>
    </row>
    <row r="29" spans="1:40" x14ac:dyDescent="0.25">
      <c r="W29" s="3" t="str">
        <f t="shared" si="3"/>
        <v/>
      </c>
      <c r="AA29" s="9" t="str">
        <f t="shared" si="4"/>
        <v/>
      </c>
      <c r="AB29" s="9" t="str">
        <f t="shared" si="5"/>
        <v/>
      </c>
      <c r="AC29" s="3" t="str">
        <f t="shared" si="6"/>
        <v/>
      </c>
      <c r="AD29" s="3" t="str">
        <f t="shared" si="7"/>
        <v/>
      </c>
      <c r="AE29" s="3" t="str">
        <f t="shared" si="8"/>
        <v/>
      </c>
      <c r="AF29" s="3" t="str">
        <f t="shared" si="9"/>
        <v/>
      </c>
      <c r="AG29" s="3" t="str">
        <f t="shared" si="10"/>
        <v/>
      </c>
      <c r="AH29" s="3" t="str">
        <f t="shared" si="11"/>
        <v/>
      </c>
      <c r="AI29" s="3" t="str">
        <f t="shared" si="12"/>
        <v/>
      </c>
      <c r="AJ29" s="3" t="str">
        <f t="shared" si="13"/>
        <v/>
      </c>
      <c r="AK29" s="3" t="str">
        <f t="shared" si="14"/>
        <v/>
      </c>
      <c r="AL29" s="3" t="str">
        <f t="shared" si="15"/>
        <v/>
      </c>
      <c r="AM29" s="3"/>
      <c r="AN29" s="3" t="str">
        <f t="shared" si="16"/>
        <v/>
      </c>
    </row>
    <row r="30" spans="1:40" x14ac:dyDescent="0.25">
      <c r="A30" t="s">
        <v>8</v>
      </c>
      <c r="B30" s="4" t="s">
        <v>120</v>
      </c>
      <c r="C30">
        <v>16</v>
      </c>
      <c r="D30">
        <v>228</v>
      </c>
      <c r="E30">
        <v>60.5</v>
      </c>
      <c r="H30">
        <v>171</v>
      </c>
      <c r="M30">
        <v>319</v>
      </c>
      <c r="S30">
        <v>675</v>
      </c>
      <c r="V30">
        <v>1968</v>
      </c>
      <c r="W30" s="3">
        <f t="shared" si="3"/>
        <v>0.16209349593495934</v>
      </c>
      <c r="Y30" s="4" t="s">
        <v>75</v>
      </c>
      <c r="AA30" s="9">
        <f t="shared" si="4"/>
        <v>0.22800000000000001</v>
      </c>
      <c r="AB30" s="9">
        <f t="shared" si="5"/>
        <v>1.5367</v>
      </c>
      <c r="AC30" s="3" t="str">
        <f t="shared" si="6"/>
        <v/>
      </c>
      <c r="AD30" s="3" t="str">
        <f t="shared" si="7"/>
        <v/>
      </c>
      <c r="AE30" s="3">
        <f t="shared" si="8"/>
        <v>2.7716337266443762</v>
      </c>
      <c r="AF30" s="3" t="str">
        <f t="shared" si="9"/>
        <v/>
      </c>
      <c r="AG30" s="3" t="str">
        <f t="shared" si="10"/>
        <v/>
      </c>
      <c r="AH30" s="3" t="str">
        <f t="shared" si="11"/>
        <v/>
      </c>
      <c r="AI30" s="3">
        <f t="shared" si="12"/>
        <v>2.2979887168279554</v>
      </c>
      <c r="AJ30" s="3" t="str">
        <f t="shared" si="13"/>
        <v/>
      </c>
      <c r="AK30" s="3" t="str">
        <f t="shared" si="14"/>
        <v/>
      </c>
      <c r="AL30" s="3" t="str">
        <f t="shared" si="15"/>
        <v/>
      </c>
      <c r="AM30" s="3"/>
      <c r="AN30" s="3">
        <f t="shared" si="16"/>
        <v>2.7351648618201079</v>
      </c>
    </row>
    <row r="31" spans="1:40" x14ac:dyDescent="0.25">
      <c r="A31" t="s">
        <v>8</v>
      </c>
      <c r="B31" s="4" t="s">
        <v>29</v>
      </c>
      <c r="C31">
        <v>16</v>
      </c>
      <c r="D31">
        <v>254</v>
      </c>
      <c r="E31">
        <v>71</v>
      </c>
      <c r="H31">
        <v>171</v>
      </c>
      <c r="M31">
        <v>379</v>
      </c>
      <c r="S31">
        <v>675</v>
      </c>
      <c r="V31">
        <v>1968</v>
      </c>
      <c r="W31" s="3">
        <f t="shared" ref="W31" si="28">IF(M31=0,"",M31/V31)</f>
        <v>0.19258130081300814</v>
      </c>
      <c r="Y31" s="4" t="s">
        <v>75</v>
      </c>
      <c r="AA31" s="9">
        <f t="shared" ref="AA31" si="29">IF(D31=0,"",D31*0.001)</f>
        <v>0.254</v>
      </c>
      <c r="AB31" s="9">
        <f t="shared" ref="AB31" si="30">IF(E31=0,"",E31*0.0254)</f>
        <v>1.8033999999999999</v>
      </c>
      <c r="AC31" s="3" t="str">
        <f t="shared" ref="AC31" si="31">IF(F31=0,"",F31*4.448/(1.225*0.5*AC$3^2*$AA31*$AB31))</f>
        <v/>
      </c>
      <c r="AD31" s="3" t="str">
        <f t="shared" ref="AD31" si="32">IF(G31=0,"",G31*4.448/(1.225*0.5*AD$3^2*$AA31*$AB31))</f>
        <v/>
      </c>
      <c r="AE31" s="3">
        <f t="shared" ref="AE31" si="33">IF(H31=0,"",H31*4.448/(1.225*0.5*AE$3^2*$AA31*$AB31))</f>
        <v>2.1199908852907026</v>
      </c>
      <c r="AF31" s="3" t="str">
        <f t="shared" ref="AF31" si="34">IF(I31=0,"",I31*4.448/(1.225*0.5*AF$3^2*$AA31*$AB31))</f>
        <v/>
      </c>
      <c r="AG31" s="3" t="str">
        <f t="shared" ref="AG31" si="35">IF(J31=0,"",J31*4.448/(1.225*0.5*AG$3^2*$AA31*$AB31))</f>
        <v/>
      </c>
      <c r="AH31" s="3" t="str">
        <f t="shared" ref="AH31" si="36">IF(K31=0,"",K31*4.448/(1.225*0.5*AH$3^2*$AA31*$AB31))</f>
        <v/>
      </c>
      <c r="AI31" s="3">
        <f t="shared" ref="AI31" si="37">IF(M31=0,"",M31*4.448/(1.225*0.5*AI$3^2*$AA31*$AB31))</f>
        <v>2.0883081105267736</v>
      </c>
      <c r="AJ31" s="3" t="str">
        <f t="shared" ref="AJ31" si="38">IF(N31=0,"",N31*4.448/(1.225*0.5*AJ$3^2*$AA31*$AB31))</f>
        <v/>
      </c>
      <c r="AK31" s="3" t="str">
        <f t="shared" ref="AK31" si="39">IF(O31=0,"",O31*4.448/(1.225*0.5*AK$3^2*$AA31*$AB31))</f>
        <v/>
      </c>
      <c r="AL31" s="3" t="str">
        <f t="shared" ref="AL31" si="40">IF(Q31=0,"",Q31*4.448/(1.225*0.5*AL$3^2*$AA31*$AB31))</f>
        <v/>
      </c>
      <c r="AM31" s="3"/>
      <c r="AN31" s="3">
        <f t="shared" ref="AN31" si="41">IF(S31=0,"",S31*4.448/(1.225*0.5*AN$3^2*$AA31*$AB31))</f>
        <v>2.0920962683789828</v>
      </c>
    </row>
    <row r="32" spans="1:40" x14ac:dyDescent="0.25">
      <c r="A32" t="s">
        <v>8</v>
      </c>
      <c r="B32" s="4" t="s">
        <v>9</v>
      </c>
      <c r="C32" t="s">
        <v>51</v>
      </c>
      <c r="D32">
        <v>305</v>
      </c>
      <c r="E32">
        <v>67</v>
      </c>
      <c r="H32">
        <v>203</v>
      </c>
      <c r="J32">
        <v>318</v>
      </c>
      <c r="M32">
        <v>460</v>
      </c>
      <c r="V32">
        <v>2187</v>
      </c>
      <c r="W32" s="3">
        <f t="shared" si="3"/>
        <v>0.21033379058070417</v>
      </c>
      <c r="Y32" s="4" t="s">
        <v>75</v>
      </c>
      <c r="AA32" s="9">
        <f t="shared" si="4"/>
        <v>0.30499999999999999</v>
      </c>
      <c r="AB32" s="9">
        <f t="shared" si="5"/>
        <v>1.7018</v>
      </c>
      <c r="AC32" s="3" t="str">
        <f t="shared" si="6"/>
        <v/>
      </c>
      <c r="AD32" s="3" t="str">
        <f t="shared" si="7"/>
        <v/>
      </c>
      <c r="AE32" s="3">
        <f t="shared" si="8"/>
        <v>2.2210142476980939</v>
      </c>
      <c r="AF32" s="3" t="str">
        <f t="shared" si="9"/>
        <v/>
      </c>
      <c r="AG32" s="3">
        <f t="shared" si="10"/>
        <v>2.2267035452784043</v>
      </c>
      <c r="AH32" s="3" t="str">
        <f t="shared" si="11"/>
        <v/>
      </c>
      <c r="AI32" s="3">
        <f t="shared" si="12"/>
        <v>2.2368178520878446</v>
      </c>
      <c r="AJ32" s="3" t="str">
        <f t="shared" si="13"/>
        <v/>
      </c>
      <c r="AK32" s="3" t="str">
        <f t="shared" si="14"/>
        <v/>
      </c>
      <c r="AL32" s="3" t="str">
        <f t="shared" si="15"/>
        <v/>
      </c>
      <c r="AM32" s="3"/>
      <c r="AN32" s="3" t="str">
        <f t="shared" si="16"/>
        <v/>
      </c>
    </row>
    <row r="33" spans="1:40" x14ac:dyDescent="0.25">
      <c r="A33" t="s">
        <v>8</v>
      </c>
      <c r="B33" s="4" t="s">
        <v>10</v>
      </c>
      <c r="C33" t="s">
        <v>52</v>
      </c>
      <c r="D33">
        <v>323</v>
      </c>
      <c r="E33">
        <v>71</v>
      </c>
      <c r="H33">
        <v>202</v>
      </c>
      <c r="J33" s="1">
        <v>348</v>
      </c>
      <c r="M33">
        <v>459</v>
      </c>
      <c r="S33">
        <v>818</v>
      </c>
      <c r="V33">
        <v>2808</v>
      </c>
      <c r="W33" s="3">
        <f t="shared" si="3"/>
        <v>0.16346153846153846</v>
      </c>
      <c r="Y33" s="4" t="s">
        <v>75</v>
      </c>
      <c r="AA33" s="9">
        <f t="shared" si="4"/>
        <v>0.32300000000000001</v>
      </c>
      <c r="AB33" s="9">
        <f t="shared" si="5"/>
        <v>1.8033999999999999</v>
      </c>
      <c r="AC33" s="3" t="str">
        <f t="shared" si="6"/>
        <v/>
      </c>
      <c r="AD33" s="3" t="str">
        <f t="shared" si="7"/>
        <v/>
      </c>
      <c r="AE33" s="3">
        <f t="shared" si="8"/>
        <v>1.9693388434902208</v>
      </c>
      <c r="AF33" s="3" t="str">
        <f t="shared" si="9"/>
        <v/>
      </c>
      <c r="AG33" s="3">
        <f t="shared" si="10"/>
        <v>2.1713423129809009</v>
      </c>
      <c r="AH33" s="3" t="str">
        <f t="shared" si="11"/>
        <v/>
      </c>
      <c r="AI33" s="3">
        <f t="shared" si="12"/>
        <v>1.9888372478812133</v>
      </c>
      <c r="AJ33" s="3" t="str">
        <f t="shared" si="13"/>
        <v/>
      </c>
      <c r="AK33" s="3" t="str">
        <f t="shared" si="14"/>
        <v/>
      </c>
      <c r="AL33" s="3" t="str">
        <f t="shared" si="15"/>
        <v/>
      </c>
      <c r="AM33" s="3"/>
      <c r="AN33" s="3">
        <f t="shared" si="16"/>
        <v>1.9937118489789611</v>
      </c>
    </row>
    <row r="34" spans="1:40" x14ac:dyDescent="0.25">
      <c r="A34" t="s">
        <v>8</v>
      </c>
      <c r="B34" s="4" t="s">
        <v>10</v>
      </c>
      <c r="C34" t="s">
        <v>53</v>
      </c>
      <c r="D34">
        <v>323</v>
      </c>
      <c r="E34">
        <v>71</v>
      </c>
      <c r="H34">
        <v>240</v>
      </c>
      <c r="J34">
        <f>H34*J$3^2/H$3^2</f>
        <v>375</v>
      </c>
      <c r="M34">
        <v>544</v>
      </c>
      <c r="S34">
        <v>973</v>
      </c>
      <c r="V34">
        <v>2808</v>
      </c>
      <c r="W34" s="3">
        <f t="shared" si="3"/>
        <v>0.19373219373219372</v>
      </c>
      <c r="Y34" s="4" t="s">
        <v>75</v>
      </c>
      <c r="AA34" s="9">
        <f t="shared" si="4"/>
        <v>0.32300000000000001</v>
      </c>
      <c r="AB34" s="9">
        <f t="shared" si="5"/>
        <v>1.8033999999999999</v>
      </c>
      <c r="AC34" s="3" t="str">
        <f t="shared" si="6"/>
        <v/>
      </c>
      <c r="AD34" s="3" t="str">
        <f t="shared" si="7"/>
        <v/>
      </c>
      <c r="AE34" s="3">
        <f t="shared" si="8"/>
        <v>2.3398085269190738</v>
      </c>
      <c r="AF34" s="3" t="str">
        <f t="shared" si="9"/>
        <v/>
      </c>
      <c r="AG34" s="3">
        <f t="shared" si="10"/>
        <v>2.3398085269190743</v>
      </c>
      <c r="AH34" s="3" t="str">
        <f t="shared" si="11"/>
        <v/>
      </c>
      <c r="AI34" s="3">
        <f t="shared" si="12"/>
        <v>2.3571404419332898</v>
      </c>
      <c r="AJ34" s="3" t="str">
        <f t="shared" si="13"/>
        <v/>
      </c>
      <c r="AK34" s="3" t="str">
        <f t="shared" si="14"/>
        <v/>
      </c>
      <c r="AL34" s="3" t="str">
        <f t="shared" si="15"/>
        <v/>
      </c>
      <c r="AM34" s="3"/>
      <c r="AN34" s="3">
        <f t="shared" si="16"/>
        <v>2.3714934340544369</v>
      </c>
    </row>
    <row r="35" spans="1:40" x14ac:dyDescent="0.25">
      <c r="A35" t="s">
        <v>8</v>
      </c>
      <c r="B35" s="4" t="s">
        <v>11</v>
      </c>
      <c r="C35">
        <v>52</v>
      </c>
      <c r="D35">
        <v>355</v>
      </c>
      <c r="E35">
        <v>71</v>
      </c>
      <c r="H35">
        <v>495</v>
      </c>
      <c r="M35">
        <v>1115</v>
      </c>
      <c r="S35">
        <v>1650</v>
      </c>
      <c r="V35">
        <v>4182</v>
      </c>
      <c r="W35" s="3">
        <f t="shared" si="3"/>
        <v>0.26661884265901481</v>
      </c>
      <c r="Y35" s="4" t="s">
        <v>75</v>
      </c>
      <c r="AA35" s="9">
        <f t="shared" si="4"/>
        <v>0.35499999999999998</v>
      </c>
      <c r="AB35" s="9">
        <f t="shared" si="5"/>
        <v>1.8033999999999999</v>
      </c>
      <c r="AC35" s="3" t="str">
        <f t="shared" si="6"/>
        <v/>
      </c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</row>
    <row r="36" spans="1:40" x14ac:dyDescent="0.25">
      <c r="W36" s="3" t="str">
        <f t="shared" si="3"/>
        <v/>
      </c>
      <c r="AA36" s="9" t="str">
        <f t="shared" si="4"/>
        <v/>
      </c>
      <c r="AB36" s="9" t="str">
        <f t="shared" si="5"/>
        <v/>
      </c>
      <c r="AC36" s="3" t="str">
        <f t="shared" si="6"/>
        <v/>
      </c>
      <c r="AD36" s="3" t="str">
        <f t="shared" si="7"/>
        <v/>
      </c>
      <c r="AE36" s="3" t="str">
        <f t="shared" si="8"/>
        <v/>
      </c>
      <c r="AF36" s="3" t="str">
        <f t="shared" si="9"/>
        <v/>
      </c>
      <c r="AG36" s="3" t="str">
        <f t="shared" si="10"/>
        <v/>
      </c>
      <c r="AH36" s="3" t="str">
        <f t="shared" si="11"/>
        <v/>
      </c>
      <c r="AI36" s="3" t="str">
        <f t="shared" si="12"/>
        <v/>
      </c>
      <c r="AJ36" s="3" t="str">
        <f t="shared" si="13"/>
        <v/>
      </c>
      <c r="AK36" s="3" t="str">
        <f t="shared" si="14"/>
        <v/>
      </c>
      <c r="AL36" s="3" t="str">
        <f t="shared" si="15"/>
        <v/>
      </c>
      <c r="AM36" s="3"/>
      <c r="AN36" s="3" t="str">
        <f t="shared" si="16"/>
        <v/>
      </c>
    </row>
    <row r="37" spans="1:40" x14ac:dyDescent="0.25">
      <c r="A37" t="s">
        <v>19</v>
      </c>
      <c r="B37" s="4" t="s">
        <v>22</v>
      </c>
      <c r="C37">
        <v>11</v>
      </c>
      <c r="D37">
        <v>300</v>
      </c>
      <c r="E37">
        <v>63</v>
      </c>
      <c r="F37">
        <v>82</v>
      </c>
      <c r="H37">
        <v>152</v>
      </c>
      <c r="J37">
        <v>229</v>
      </c>
      <c r="M37">
        <v>339</v>
      </c>
      <c r="Q37">
        <v>468</v>
      </c>
      <c r="S37">
        <v>629</v>
      </c>
      <c r="V37">
        <v>2700</v>
      </c>
      <c r="W37" s="3">
        <f t="shared" si="3"/>
        <v>0.12555555555555556</v>
      </c>
      <c r="Y37" s="4" t="s">
        <v>76</v>
      </c>
      <c r="AA37" s="9">
        <f t="shared" si="4"/>
        <v>0.3</v>
      </c>
      <c r="AB37" s="9">
        <f t="shared" si="5"/>
        <v>1.6001999999999998</v>
      </c>
      <c r="AC37" s="3">
        <f t="shared" si="6"/>
        <v>1.72448519448265</v>
      </c>
      <c r="AD37" s="3" t="str">
        <f t="shared" si="7"/>
        <v/>
      </c>
      <c r="AE37" s="3">
        <f t="shared" si="8"/>
        <v>1.7980912698569091</v>
      </c>
      <c r="AF37" s="3" t="str">
        <f t="shared" si="9"/>
        <v/>
      </c>
      <c r="AG37" s="3">
        <f t="shared" si="10"/>
        <v>1.7337385296725565</v>
      </c>
      <c r="AH37" s="3" t="str">
        <f t="shared" si="11"/>
        <v/>
      </c>
      <c r="AI37" s="3">
        <f t="shared" si="12"/>
        <v>1.782318539419568</v>
      </c>
      <c r="AJ37" s="3" t="str">
        <f t="shared" si="13"/>
        <v/>
      </c>
      <c r="AK37" s="3" t="str">
        <f t="shared" si="14"/>
        <v/>
      </c>
      <c r="AL37" s="3">
        <f t="shared" si="15"/>
        <v>1.8077480435940569</v>
      </c>
      <c r="AM37" s="3"/>
      <c r="AN37" s="3">
        <f t="shared" si="16"/>
        <v>1.8601963959539409</v>
      </c>
    </row>
    <row r="38" spans="1:40" x14ac:dyDescent="0.25">
      <c r="W38" s="3" t="str">
        <f t="shared" si="3"/>
        <v/>
      </c>
      <c r="AA38" s="9" t="str">
        <f t="shared" si="4"/>
        <v/>
      </c>
      <c r="AB38" s="9" t="str">
        <f t="shared" si="5"/>
        <v/>
      </c>
      <c r="AC38" s="3" t="str">
        <f t="shared" si="6"/>
        <v/>
      </c>
      <c r="AD38" s="3" t="str">
        <f t="shared" si="7"/>
        <v/>
      </c>
      <c r="AE38" s="3" t="str">
        <f t="shared" si="8"/>
        <v/>
      </c>
      <c r="AF38" s="3" t="str">
        <f t="shared" si="9"/>
        <v/>
      </c>
      <c r="AG38" s="3" t="str">
        <f t="shared" si="10"/>
        <v/>
      </c>
      <c r="AH38" s="3" t="str">
        <f t="shared" si="11"/>
        <v/>
      </c>
      <c r="AI38" s="3" t="str">
        <f t="shared" si="12"/>
        <v/>
      </c>
      <c r="AJ38" s="3" t="str">
        <f t="shared" si="13"/>
        <v/>
      </c>
      <c r="AK38" s="3" t="str">
        <f t="shared" si="14"/>
        <v/>
      </c>
      <c r="AL38" s="3" t="str">
        <f t="shared" si="15"/>
        <v/>
      </c>
      <c r="AM38" s="3"/>
      <c r="AN38" s="3" t="str">
        <f t="shared" si="16"/>
        <v/>
      </c>
    </row>
    <row r="39" spans="1:40" x14ac:dyDescent="0.25">
      <c r="A39" t="s">
        <v>39</v>
      </c>
      <c r="B39" s="4" t="s">
        <v>79</v>
      </c>
      <c r="C39">
        <v>10</v>
      </c>
      <c r="D39">
        <v>320</v>
      </c>
      <c r="E39">
        <v>61</v>
      </c>
      <c r="H39">
        <v>111</v>
      </c>
      <c r="J39">
        <v>202</v>
      </c>
      <c r="M39" s="2">
        <f>J39*(M3^2/J3^2)</f>
        <v>290.88</v>
      </c>
      <c r="V39">
        <v>3055</v>
      </c>
      <c r="W39" s="3">
        <f t="shared" si="3"/>
        <v>9.5214402618657934E-2</v>
      </c>
      <c r="Y39" s="4" t="s">
        <v>78</v>
      </c>
      <c r="AA39" s="9">
        <f t="shared" si="4"/>
        <v>0.32</v>
      </c>
      <c r="AB39" s="9">
        <f t="shared" si="5"/>
        <v>1.5493999999999999</v>
      </c>
      <c r="AC39" s="3" t="str">
        <f t="shared" si="6"/>
        <v/>
      </c>
      <c r="AD39" s="3" t="str">
        <f t="shared" si="7"/>
        <v/>
      </c>
      <c r="AE39" s="3">
        <f t="shared" si="8"/>
        <v>1.2713733805519338</v>
      </c>
      <c r="AF39" s="3" t="str">
        <f t="shared" si="9"/>
        <v/>
      </c>
      <c r="AG39" s="3">
        <f t="shared" si="10"/>
        <v>1.4807491048446304</v>
      </c>
      <c r="AH39" s="3" t="str">
        <f t="shared" si="11"/>
        <v/>
      </c>
      <c r="AI39" s="3">
        <f t="shared" si="12"/>
        <v>1.4807491048446304</v>
      </c>
      <c r="AJ39" s="3" t="str">
        <f t="shared" si="13"/>
        <v/>
      </c>
      <c r="AK39" s="3" t="str">
        <f t="shared" si="14"/>
        <v/>
      </c>
      <c r="AL39" s="3" t="str">
        <f t="shared" si="15"/>
        <v/>
      </c>
      <c r="AM39" s="3"/>
      <c r="AN39" s="3" t="str">
        <f t="shared" si="16"/>
        <v/>
      </c>
    </row>
    <row r="40" spans="1:40" x14ac:dyDescent="0.25">
      <c r="A40" t="s">
        <v>39</v>
      </c>
      <c r="B40" s="4" t="s">
        <v>47</v>
      </c>
      <c r="D40">
        <v>270</v>
      </c>
      <c r="E40">
        <v>59</v>
      </c>
      <c r="V40">
        <v>3240</v>
      </c>
      <c r="W40" s="3" t="str">
        <f t="shared" si="3"/>
        <v/>
      </c>
      <c r="AA40" s="9">
        <f t="shared" si="4"/>
        <v>0.27</v>
      </c>
      <c r="AB40" s="9">
        <f t="shared" si="5"/>
        <v>1.4985999999999999</v>
      </c>
      <c r="AC40" s="3" t="str">
        <f t="shared" si="6"/>
        <v/>
      </c>
      <c r="AD40" s="3" t="str">
        <f t="shared" si="7"/>
        <v/>
      </c>
      <c r="AE40" s="3" t="str">
        <f t="shared" si="8"/>
        <v/>
      </c>
      <c r="AF40" s="3" t="str">
        <f t="shared" si="9"/>
        <v/>
      </c>
      <c r="AG40" s="3" t="str">
        <f t="shared" si="10"/>
        <v/>
      </c>
      <c r="AH40" s="3" t="str">
        <f t="shared" si="11"/>
        <v/>
      </c>
      <c r="AI40" s="3" t="str">
        <f t="shared" si="12"/>
        <v/>
      </c>
      <c r="AJ40" s="3" t="str">
        <f t="shared" si="13"/>
        <v/>
      </c>
      <c r="AK40" s="3" t="str">
        <f t="shared" si="14"/>
        <v/>
      </c>
      <c r="AL40" s="3" t="str">
        <f t="shared" si="15"/>
        <v/>
      </c>
      <c r="AM40" s="3"/>
      <c r="AN40" s="3" t="str">
        <f t="shared" si="16"/>
        <v/>
      </c>
    </row>
    <row r="41" spans="1:40" x14ac:dyDescent="0.25">
      <c r="A41" t="s">
        <v>40</v>
      </c>
      <c r="B41" s="4" t="s">
        <v>41</v>
      </c>
      <c r="E41">
        <v>60</v>
      </c>
      <c r="V41">
        <v>2630</v>
      </c>
      <c r="W41" s="3" t="str">
        <f t="shared" si="3"/>
        <v/>
      </c>
      <c r="AA41" s="9" t="str">
        <f t="shared" si="4"/>
        <v/>
      </c>
      <c r="AB41" s="9">
        <f t="shared" si="5"/>
        <v>1.524</v>
      </c>
      <c r="AC41" s="3" t="str">
        <f t="shared" si="6"/>
        <v/>
      </c>
      <c r="AD41" s="3" t="str">
        <f t="shared" si="7"/>
        <v/>
      </c>
      <c r="AE41" s="3" t="str">
        <f t="shared" si="8"/>
        <v/>
      </c>
      <c r="AF41" s="3" t="str">
        <f t="shared" si="9"/>
        <v/>
      </c>
      <c r="AG41" s="3" t="str">
        <f t="shared" si="10"/>
        <v/>
      </c>
      <c r="AH41" s="3" t="str">
        <f t="shared" si="11"/>
        <v/>
      </c>
      <c r="AI41" s="3" t="str">
        <f t="shared" si="12"/>
        <v/>
      </c>
      <c r="AJ41" s="3" t="str">
        <f t="shared" si="13"/>
        <v/>
      </c>
      <c r="AK41" s="3" t="str">
        <f t="shared" si="14"/>
        <v/>
      </c>
      <c r="AL41" s="3" t="str">
        <f t="shared" si="15"/>
        <v/>
      </c>
      <c r="AM41" s="3"/>
      <c r="AN41" s="3" t="str">
        <f t="shared" si="16"/>
        <v/>
      </c>
    </row>
    <row r="42" spans="1:40" x14ac:dyDescent="0.25">
      <c r="W42" s="3" t="str">
        <f t="shared" si="3"/>
        <v/>
      </c>
      <c r="AA42" s="9" t="str">
        <f t="shared" si="4"/>
        <v/>
      </c>
      <c r="AB42" s="9" t="str">
        <f t="shared" si="5"/>
        <v/>
      </c>
      <c r="AC42" s="3" t="str">
        <f t="shared" si="6"/>
        <v/>
      </c>
      <c r="AD42" s="3" t="str">
        <f t="shared" si="7"/>
        <v/>
      </c>
      <c r="AE42" s="3" t="str">
        <f t="shared" si="8"/>
        <v/>
      </c>
      <c r="AF42" s="3" t="str">
        <f t="shared" si="9"/>
        <v/>
      </c>
      <c r="AG42" s="3" t="str">
        <f t="shared" si="10"/>
        <v/>
      </c>
      <c r="AH42" s="3" t="str">
        <f t="shared" si="11"/>
        <v/>
      </c>
      <c r="AI42" s="3" t="str">
        <f t="shared" si="12"/>
        <v/>
      </c>
      <c r="AJ42" s="3" t="str">
        <f t="shared" si="13"/>
        <v/>
      </c>
      <c r="AK42" s="3" t="str">
        <f t="shared" si="14"/>
        <v/>
      </c>
      <c r="AL42" s="3" t="str">
        <f t="shared" si="15"/>
        <v/>
      </c>
      <c r="AM42" s="3"/>
      <c r="AN42" s="3" t="str">
        <f t="shared" si="16"/>
        <v/>
      </c>
    </row>
    <row r="43" spans="1:40" x14ac:dyDescent="0.25">
      <c r="A43" t="s">
        <v>116</v>
      </c>
      <c r="B43" s="4" t="s">
        <v>28</v>
      </c>
      <c r="C43">
        <v>15</v>
      </c>
      <c r="D43">
        <v>360</v>
      </c>
      <c r="E43">
        <v>66</v>
      </c>
      <c r="H43">
        <v>137</v>
      </c>
      <c r="M43">
        <v>311</v>
      </c>
      <c r="S43">
        <v>529</v>
      </c>
      <c r="V43">
        <v>1800</v>
      </c>
      <c r="W43" s="3">
        <f t="shared" si="3"/>
        <v>0.17277777777777778</v>
      </c>
      <c r="AA43" s="9">
        <f t="shared" si="4"/>
        <v>0.36</v>
      </c>
      <c r="AB43" s="9">
        <f t="shared" si="5"/>
        <v>1.6763999999999999</v>
      </c>
      <c r="AC43" s="3" t="str">
        <f t="shared" si="6"/>
        <v/>
      </c>
      <c r="AD43" s="3" t="str">
        <f t="shared" si="7"/>
        <v/>
      </c>
      <c r="AE43" s="3">
        <f t="shared" si="8"/>
        <v>1.2891518598929248</v>
      </c>
      <c r="AF43" s="3" t="str">
        <f t="shared" si="9"/>
        <v/>
      </c>
      <c r="AG43" s="3" t="str">
        <f t="shared" si="10"/>
        <v/>
      </c>
      <c r="AH43" s="3" t="str">
        <f t="shared" si="11"/>
        <v/>
      </c>
      <c r="AI43" s="3">
        <f t="shared" si="12"/>
        <v>1.3006528091701526</v>
      </c>
      <c r="AJ43" s="3" t="str">
        <f t="shared" si="13"/>
        <v/>
      </c>
      <c r="AK43" s="3" t="str">
        <f t="shared" si="14"/>
        <v/>
      </c>
      <c r="AL43" s="3" t="str">
        <f t="shared" si="15"/>
        <v/>
      </c>
      <c r="AM43" s="3" t="str">
        <f t="shared" ref="AM43:AM75" si="42">IF(R43=0,"",R43*4.448/(1.225*0.5*AM$3^2*$AA43*$AB43))</f>
        <v/>
      </c>
      <c r="AN43" s="3">
        <f t="shared" si="16"/>
        <v>1.244454988838243</v>
      </c>
    </row>
    <row r="44" spans="1:40" x14ac:dyDescent="0.25">
      <c r="W44" s="3" t="str">
        <f t="shared" si="3"/>
        <v/>
      </c>
      <c r="AA44" s="9" t="str">
        <f t="shared" ref="AA44:AA46" si="43">IF(D44=0,"",D44*0.001)</f>
        <v/>
      </c>
      <c r="AB44" s="9" t="str">
        <f t="shared" ref="AB44:AB46" si="44">IF(E44=0,"",E44*0.0254)</f>
        <v/>
      </c>
      <c r="AC44" s="3" t="str">
        <f t="shared" si="6"/>
        <v/>
      </c>
      <c r="AD44" s="3" t="str">
        <f t="shared" si="7"/>
        <v/>
      </c>
      <c r="AE44" s="3" t="str">
        <f t="shared" si="8"/>
        <v/>
      </c>
      <c r="AF44" s="3" t="str">
        <f t="shared" si="9"/>
        <v/>
      </c>
      <c r="AG44" s="3" t="str">
        <f t="shared" si="10"/>
        <v/>
      </c>
      <c r="AH44" s="3" t="str">
        <f t="shared" si="11"/>
        <v/>
      </c>
      <c r="AI44" s="3" t="str">
        <f t="shared" si="12"/>
        <v/>
      </c>
      <c r="AJ44" s="3" t="str">
        <f t="shared" si="13"/>
        <v/>
      </c>
      <c r="AK44" s="3" t="str">
        <f t="shared" si="14"/>
        <v/>
      </c>
      <c r="AL44" s="3" t="str">
        <f t="shared" si="15"/>
        <v/>
      </c>
      <c r="AM44" s="3" t="str">
        <f t="shared" si="42"/>
        <v/>
      </c>
      <c r="AN44" s="3" t="str">
        <f t="shared" si="16"/>
        <v/>
      </c>
    </row>
    <row r="45" spans="1:40" x14ac:dyDescent="0.25">
      <c r="A45" t="s">
        <v>45</v>
      </c>
      <c r="B45" s="4" t="s">
        <v>46</v>
      </c>
      <c r="C45">
        <v>10</v>
      </c>
      <c r="G45">
        <v>45.3</v>
      </c>
      <c r="I45">
        <v>102.3</v>
      </c>
      <c r="M45" s="2">
        <f>N45/N$3^2*M$3^2</f>
        <v>170.85404406253051</v>
      </c>
      <c r="N45">
        <v>183.2</v>
      </c>
      <c r="V45">
        <v>2490</v>
      </c>
      <c r="W45" s="3">
        <f t="shared" si="3"/>
        <v>6.8616081952823496E-2</v>
      </c>
      <c r="Y45" s="4" t="s">
        <v>89</v>
      </c>
      <c r="AA45" s="9" t="str">
        <f t="shared" si="43"/>
        <v/>
      </c>
      <c r="AB45" s="9" t="str">
        <f t="shared" si="44"/>
        <v/>
      </c>
      <c r="AC45" s="3" t="str">
        <f t="shared" si="6"/>
        <v/>
      </c>
      <c r="AD45" s="3" t="e">
        <f t="shared" si="7"/>
        <v>#VALUE!</v>
      </c>
      <c r="AE45" s="3" t="str">
        <f t="shared" si="8"/>
        <v/>
      </c>
      <c r="AF45" s="3" t="e">
        <f t="shared" si="9"/>
        <v>#VALUE!</v>
      </c>
      <c r="AG45" s="3" t="str">
        <f t="shared" si="10"/>
        <v/>
      </c>
      <c r="AH45" s="3" t="str">
        <f t="shared" si="11"/>
        <v/>
      </c>
      <c r="AI45" s="3" t="e">
        <f t="shared" si="12"/>
        <v>#VALUE!</v>
      </c>
      <c r="AJ45" s="3" t="e">
        <f t="shared" si="13"/>
        <v>#VALUE!</v>
      </c>
      <c r="AK45" s="3" t="str">
        <f t="shared" si="14"/>
        <v/>
      </c>
      <c r="AL45" s="3" t="str">
        <f t="shared" si="15"/>
        <v/>
      </c>
      <c r="AM45" s="3" t="str">
        <f t="shared" si="42"/>
        <v/>
      </c>
      <c r="AN45" s="3" t="str">
        <f t="shared" si="16"/>
        <v/>
      </c>
    </row>
    <row r="46" spans="1:40" x14ac:dyDescent="0.25">
      <c r="W46" s="3" t="str">
        <f t="shared" si="3"/>
        <v/>
      </c>
      <c r="AA46" s="9" t="str">
        <f t="shared" si="43"/>
        <v/>
      </c>
      <c r="AB46" s="9" t="str">
        <f t="shared" si="44"/>
        <v/>
      </c>
      <c r="AC46" s="3" t="str">
        <f t="shared" si="6"/>
        <v/>
      </c>
      <c r="AD46" s="3" t="str">
        <f t="shared" ref="AD46:AD67" si="45">IF(G46=0,"",G46*4.448/(1.225*0.5*AD$3^2*$AA46*$AB46))</f>
        <v/>
      </c>
      <c r="AE46" s="3" t="str">
        <f t="shared" ref="AE46:AE67" si="46">IF(H46=0,"",H46*4.448/(1.225*0.5*AE$3^2*$AA46*$AB46))</f>
        <v/>
      </c>
      <c r="AF46" s="3" t="str">
        <f t="shared" ref="AF46:AF67" si="47">IF(I46=0,"",I46*4.448/(1.225*0.5*AF$3^2*$AA46*$AB46))</f>
        <v/>
      </c>
      <c r="AG46" s="3" t="str">
        <f t="shared" ref="AG46:AG67" si="48">IF(J46=0,"",J46*4.448/(1.225*0.5*AG$3^2*$AA46*$AB46))</f>
        <v/>
      </c>
      <c r="AH46" s="3" t="str">
        <f t="shared" ref="AH46:AH67" si="49">IF(K46=0,"",K46*4.448/(1.225*0.5*AH$3^2*$AA46*$AB46))</f>
        <v/>
      </c>
      <c r="AI46" s="3" t="str">
        <f t="shared" ref="AI46:AI67" si="50">IF(M46=0,"",M46*4.448/(1.225*0.5*AI$3^2*$AA46*$AB46))</f>
        <v/>
      </c>
      <c r="AJ46" s="3" t="str">
        <f t="shared" ref="AJ46:AJ67" si="51">IF(N46=0,"",N46*4.448/(1.225*0.5*AJ$3^2*$AA46*$AB46))</f>
        <v/>
      </c>
      <c r="AK46" s="3" t="str">
        <f t="shared" ref="AK46:AK67" si="52">IF(O46=0,"",O46*4.448/(1.225*0.5*AK$3^2*$AA46*$AB46))</f>
        <v/>
      </c>
      <c r="AL46" s="3" t="str">
        <f t="shared" ref="AL46:AL67" si="53">IF(Q46=0,"",Q46*4.448/(1.225*0.5*AL$3^2*$AA46*$AB46))</f>
        <v/>
      </c>
      <c r="AM46" s="3" t="str">
        <f t="shared" ref="AM46:AM67" si="54">IF(R46=0,"",R46*4.448/(1.225*0.5*AM$3^2*$AA46*$AB46))</f>
        <v/>
      </c>
      <c r="AN46" s="3" t="str">
        <f t="shared" ref="AN46:AN67" si="55">IF(S46=0,"",S46*4.448/(1.225*0.5*AN$3^2*$AA46*$AB46))</f>
        <v/>
      </c>
    </row>
    <row r="47" spans="1:40" x14ac:dyDescent="0.25">
      <c r="A47" t="s">
        <v>0</v>
      </c>
      <c r="B47" s="4" t="s">
        <v>127</v>
      </c>
      <c r="C47">
        <v>8</v>
      </c>
      <c r="L47">
        <v>175</v>
      </c>
      <c r="M47" s="2">
        <f>L47/K3^2*M3^2</f>
        <v>208.26446280991735</v>
      </c>
      <c r="V47">
        <v>2890</v>
      </c>
      <c r="W47" s="3">
        <f>IF(M47=0,"",M47/V47)</f>
        <v>7.2063827961909119E-2</v>
      </c>
      <c r="Y47" s="4" t="s">
        <v>80</v>
      </c>
      <c r="AA47" s="9" t="str">
        <f t="shared" ref="AA47:AA68" si="56">IF(D47=0,"",D47*0.001)</f>
        <v/>
      </c>
      <c r="AB47" s="9" t="str">
        <f t="shared" ref="AB47:AB68" si="57">IF(E47=0,"",E47*0.0254)</f>
        <v/>
      </c>
      <c r="AC47" s="3" t="str">
        <f t="shared" ref="AC47" si="58">IF(F47=0,"",F47*4.448/(1.225*0.5*AC$3^2*$AA47*$AB47))</f>
        <v/>
      </c>
      <c r="AD47" s="3" t="str">
        <f t="shared" si="45"/>
        <v/>
      </c>
      <c r="AE47" s="3" t="str">
        <f t="shared" si="46"/>
        <v/>
      </c>
      <c r="AF47" s="3" t="str">
        <f t="shared" si="47"/>
        <v/>
      </c>
      <c r="AG47" s="3" t="str">
        <f t="shared" si="48"/>
        <v/>
      </c>
      <c r="AH47" s="3" t="e">
        <f>IF(L47=0,"",L47*4.448/(1.225*0.5*AH$3^2*$AA47*$AB47))</f>
        <v>#VALUE!</v>
      </c>
      <c r="AI47" s="3" t="e">
        <f t="shared" si="50"/>
        <v>#VALUE!</v>
      </c>
      <c r="AJ47" s="3" t="str">
        <f t="shared" si="51"/>
        <v/>
      </c>
      <c r="AK47" s="3" t="str">
        <f t="shared" si="52"/>
        <v/>
      </c>
      <c r="AL47" s="3" t="str">
        <f t="shared" si="53"/>
        <v/>
      </c>
      <c r="AM47" s="3" t="str">
        <f t="shared" si="54"/>
        <v/>
      </c>
      <c r="AN47" s="3" t="str">
        <f t="shared" si="55"/>
        <v/>
      </c>
    </row>
    <row r="48" spans="1:40" x14ac:dyDescent="0.25">
      <c r="B48" s="4" t="s">
        <v>126</v>
      </c>
      <c r="C48">
        <v>11.5</v>
      </c>
      <c r="L48">
        <v>167.7</v>
      </c>
      <c r="M48" s="2">
        <f>L48/K$3^2*M$3^2</f>
        <v>199.57685950413222</v>
      </c>
      <c r="V48">
        <v>2890</v>
      </c>
      <c r="W48" s="3">
        <f>IF(M48=0,"",M48/V48)</f>
        <v>6.9057736852640911E-2</v>
      </c>
      <c r="Y48" s="4" t="s">
        <v>80</v>
      </c>
      <c r="AA48" s="9"/>
      <c r="AB48" s="9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spans="1:40" x14ac:dyDescent="0.25">
      <c r="B49" s="4" t="s">
        <v>125</v>
      </c>
      <c r="C49">
        <v>11.8</v>
      </c>
      <c r="L49">
        <v>278</v>
      </c>
      <c r="M49" s="2">
        <f>L49/K$3^2*M$3^2</f>
        <v>330.84297520661158</v>
      </c>
      <c r="W49" s="3"/>
      <c r="Y49" s="8" t="s">
        <v>130</v>
      </c>
      <c r="AA49" s="9"/>
      <c r="AB49" s="9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spans="1:40" x14ac:dyDescent="0.25">
      <c r="B50" s="8" t="s">
        <v>128</v>
      </c>
      <c r="D50">
        <v>300</v>
      </c>
      <c r="L50">
        <v>229</v>
      </c>
      <c r="M50" s="2">
        <f>L50/K3^2*M3^2</f>
        <v>272.52892561983469</v>
      </c>
      <c r="W50" s="3"/>
      <c r="Y50" s="4" t="s">
        <v>129</v>
      </c>
      <c r="AA50" s="9"/>
      <c r="AB50" s="9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1:40" x14ac:dyDescent="0.25">
      <c r="B51" s="4"/>
      <c r="M51" s="2"/>
      <c r="W51" s="3"/>
      <c r="Y51" s="4"/>
      <c r="AA51" s="9"/>
      <c r="AB51" s="9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1:40" x14ac:dyDescent="0.25">
      <c r="A52" t="s">
        <v>112</v>
      </c>
      <c r="B52" s="4" t="s">
        <v>113</v>
      </c>
      <c r="C52" t="s">
        <v>114</v>
      </c>
      <c r="D52">
        <f>12*25.4</f>
        <v>304.79999999999995</v>
      </c>
      <c r="E52">
        <v>68</v>
      </c>
      <c r="M52">
        <f>R52/R$3^2*M$3^2</f>
        <v>597.12</v>
      </c>
      <c r="R52">
        <v>933</v>
      </c>
      <c r="V52">
        <v>2499</v>
      </c>
      <c r="W52" s="3">
        <f>IF(M52=0,"",M52/V52)</f>
        <v>0.23894357743097239</v>
      </c>
      <c r="Y52" s="4" t="s">
        <v>115</v>
      </c>
      <c r="AA52" s="9">
        <f t="shared" ref="AA52" si="59">IF(D52=0,"",D52*0.001)</f>
        <v>0.30479999999999996</v>
      </c>
      <c r="AB52" s="9">
        <f t="shared" ref="AB52" si="60">IF(E52=0,"",E52*0.0254)</f>
        <v>1.7271999999999998</v>
      </c>
      <c r="AD52" s="3" t="str">
        <f>IF(G52=0,"",G52*4.448/(1.225*0.5*AD$3^2*$AA52*$AB52))</f>
        <v/>
      </c>
      <c r="AE52" s="3" t="str">
        <f>IF(H52=0,"",H52*4.448/(1.225*0.5*AE$3^2*$AA52*$AB52))</f>
        <v/>
      </c>
      <c r="AF52" s="3" t="str">
        <f>IF(I52=0,"",I52*4.448/(1.225*0.5*AF$3^2*$AA52*$AB52))</f>
        <v/>
      </c>
      <c r="AG52" s="3" t="str">
        <f>IF(J52=0,"",J52*4.448/(1.225*0.5*AG$3^2*$AA52*$AB52))</f>
        <v/>
      </c>
      <c r="AH52" s="3" t="str">
        <f>IF(K52=0,"",K52*4.448/(1.225*0.5*AH$3^2*$AA52*$AB52))</f>
        <v/>
      </c>
      <c r="AI52" s="3">
        <f>IF(M52=0,"",M52*4.448/(1.225*0.5*AI$3^2*$AA52*$AB52))</f>
        <v>2.8627615327357874</v>
      </c>
      <c r="AJ52" s="3" t="str">
        <f>IF(N52=0,"",N52*4.448/(1.225*0.5*AJ$3^2*$AA52*$AB52))</f>
        <v/>
      </c>
      <c r="AK52" s="3" t="str">
        <f>IF(O52=0,"",O52*4.448/(1.225*0.5*AK$3^2*$AA52*$AB52))</f>
        <v/>
      </c>
      <c r="AL52" s="3" t="str">
        <f>IF(Q52=0,"",Q52*4.448/(1.225*0.5*AL$3^2*$AA52*$AB52))</f>
        <v/>
      </c>
      <c r="AM52" s="3">
        <f>IF(R52=0,"",R52*4.448/(1.225*0.5*AM$3^2*$AA52*$AB52))</f>
        <v>2.8627615327357878</v>
      </c>
      <c r="AN52" s="3" t="str">
        <f>IF(S52=0,"",S52*4.448/(1.225*0.5*AN$3^2*$AA52*$AB52))</f>
        <v/>
      </c>
    </row>
    <row r="53" spans="1:40" x14ac:dyDescent="0.25">
      <c r="B53" s="4"/>
      <c r="W53" s="3"/>
      <c r="Y53" s="4"/>
      <c r="AA53" s="9" t="str">
        <f t="shared" si="56"/>
        <v/>
      </c>
      <c r="AB53" s="9" t="str">
        <f t="shared" si="57"/>
        <v/>
      </c>
      <c r="AD53" s="3" t="str">
        <f t="shared" si="45"/>
        <v/>
      </c>
      <c r="AE53" s="3" t="str">
        <f t="shared" si="46"/>
        <v/>
      </c>
      <c r="AF53" s="3" t="str">
        <f t="shared" si="47"/>
        <v/>
      </c>
      <c r="AG53" s="3" t="str">
        <f t="shared" si="48"/>
        <v/>
      </c>
      <c r="AH53" s="3" t="str">
        <f t="shared" si="49"/>
        <v/>
      </c>
      <c r="AI53" s="3" t="str">
        <f t="shared" si="50"/>
        <v/>
      </c>
      <c r="AJ53" s="3" t="str">
        <f t="shared" si="51"/>
        <v/>
      </c>
      <c r="AK53" s="3" t="str">
        <f t="shared" si="52"/>
        <v/>
      </c>
      <c r="AL53" s="3" t="str">
        <f t="shared" si="53"/>
        <v/>
      </c>
      <c r="AM53" s="3" t="str">
        <f t="shared" si="54"/>
        <v/>
      </c>
      <c r="AN53" s="3" t="str">
        <f t="shared" si="55"/>
        <v/>
      </c>
    </row>
    <row r="54" spans="1:40" x14ac:dyDescent="0.25">
      <c r="A54" t="s">
        <v>90</v>
      </c>
      <c r="B54" s="4" t="s">
        <v>91</v>
      </c>
      <c r="E54">
        <v>60.2</v>
      </c>
      <c r="K54">
        <v>240</v>
      </c>
      <c r="M54" s="2">
        <f>P54/P$3^2*M$3^2</f>
        <v>275.05269400165696</v>
      </c>
      <c r="P54">
        <v>344</v>
      </c>
      <c r="V54">
        <v>2794</v>
      </c>
      <c r="W54" s="3">
        <f>IF(M54=0,"",M54/V54)</f>
        <v>9.844405655034251E-2</v>
      </c>
      <c r="Y54" s="4" t="s">
        <v>93</v>
      </c>
      <c r="AA54" s="9" t="str">
        <f>IF(D54=0,"",D54*0.001)</f>
        <v/>
      </c>
      <c r="AB54" s="9">
        <f>IF(E54=0,"",E54*0.0254)</f>
        <v>1.52908</v>
      </c>
      <c r="AC54" s="3"/>
      <c r="AD54" s="3" t="str">
        <f>IF(G54=0,"",G54*4.448/(1.225*0.5*AD$3^2*$AA54*$AB54))</f>
        <v/>
      </c>
      <c r="AE54" s="3" t="str">
        <f>IF(H54=0,"",H54*4.448/(1.225*0.5*AE$3^2*$AA54*$AB54))</f>
        <v/>
      </c>
      <c r="AF54" s="3" t="str">
        <f>IF(I54=0,"",I54*4.448/(1.225*0.5*AF$3^2*$AA54*$AB54))</f>
        <v/>
      </c>
      <c r="AG54" s="3" t="str">
        <f>IF(J54=0,"",J54*4.448/(1.225*0.5*AG$3^2*$AA54*$AB54))</f>
        <v/>
      </c>
      <c r="AH54" s="3" t="e">
        <f>IF(K54=0,"",K54*4.448/(1.225*0.5*AH$3^2*$AA54*$AB54))</f>
        <v>#VALUE!</v>
      </c>
      <c r="AI54" s="3" t="e">
        <f>IF(M54=0,"",M54*4.448/(1.225*0.5*AI$3^2*$AA54*$AB54))</f>
        <v>#VALUE!</v>
      </c>
      <c r="AJ54" s="3" t="str">
        <f>IF(N54=0,"",N54*4.448/(1.225*0.5*AJ$3^2*$AA54*$AB54))</f>
        <v/>
      </c>
      <c r="AK54" s="3" t="str">
        <f>IF(O54=0,"",O54*4.448/(1.225*0.5*AK$3^2*$AA54*$AB54))</f>
        <v/>
      </c>
      <c r="AL54" s="3" t="str">
        <f t="shared" ref="AL54:AN55" si="61">IF(Q54=0,"",Q54*4.448/(1.225*0.5*AL$3^2*$AA54*$AB54))</f>
        <v/>
      </c>
      <c r="AM54" s="3" t="str">
        <f t="shared" si="61"/>
        <v/>
      </c>
      <c r="AN54" s="3" t="str">
        <f t="shared" si="61"/>
        <v/>
      </c>
    </row>
    <row r="55" spans="1:40" x14ac:dyDescent="0.25">
      <c r="W55" s="3"/>
      <c r="AA55" s="9" t="str">
        <f>IF(D55=0,"",D55*0.001)</f>
        <v/>
      </c>
      <c r="AB55" s="9" t="str">
        <f>IF(E55=0,"",E55*0.0254)</f>
        <v/>
      </c>
      <c r="AC55" s="3"/>
      <c r="AD55" s="3" t="str">
        <f>IF(G55=0,"",G55*4.448/(1.225*0.5*AD$3^2*$AA55*$AB55))</f>
        <v/>
      </c>
      <c r="AE55" s="3" t="str">
        <f>IF(H55=0,"",H55*4.448/(1.225*0.5*AE$3^2*$AA55*$AB55))</f>
        <v/>
      </c>
      <c r="AF55" s="3" t="str">
        <f>IF(I55=0,"",I55*4.448/(1.225*0.5*AF$3^2*$AA55*$AB55))</f>
        <v/>
      </c>
      <c r="AG55" s="3" t="str">
        <f>IF(J55=0,"",J55*4.448/(1.225*0.5*AG$3^2*$AA55*$AB55))</f>
        <v/>
      </c>
      <c r="AH55" s="3" t="str">
        <f>IF(K55=0,"",K55*4.448/(1.225*0.5*AH$3^2*$AA55*$AB55))</f>
        <v/>
      </c>
      <c r="AI55" s="3" t="str">
        <f>IF(M55=0,"",M55*4.448/(1.225*0.5*AI$3^2*$AA55*$AB55))</f>
        <v/>
      </c>
      <c r="AJ55" s="3" t="str">
        <f>IF(N55=0,"",N55*4.448/(1.225*0.5*AJ$3^2*$AA55*$AB55))</f>
        <v/>
      </c>
      <c r="AK55" s="3" t="str">
        <f>IF(O55=0,"",O55*4.448/(1.225*0.5*AK$3^2*$AA55*$AB55))</f>
        <v/>
      </c>
      <c r="AL55" s="3" t="str">
        <f t="shared" si="61"/>
        <v/>
      </c>
      <c r="AM55" s="3" t="str">
        <f t="shared" si="61"/>
        <v/>
      </c>
      <c r="AN55" s="3" t="str">
        <f t="shared" si="61"/>
        <v/>
      </c>
    </row>
    <row r="56" spans="1:40" x14ac:dyDescent="0.25">
      <c r="A56" t="s">
        <v>97</v>
      </c>
      <c r="B56" s="4" t="s">
        <v>96</v>
      </c>
      <c r="C56">
        <v>14</v>
      </c>
      <c r="D56">
        <f>12*25.4</f>
        <v>304.79999999999995</v>
      </c>
      <c r="E56">
        <v>72</v>
      </c>
      <c r="F56">
        <v>115</v>
      </c>
      <c r="H56">
        <v>207</v>
      </c>
      <c r="J56">
        <v>319</v>
      </c>
      <c r="M56">
        <v>462</v>
      </c>
      <c r="Q56">
        <v>624</v>
      </c>
      <c r="S56">
        <v>815</v>
      </c>
      <c r="W56" s="3"/>
      <c r="Y56" s="4"/>
      <c r="AA56" s="9">
        <f t="shared" si="56"/>
        <v>0.30479999999999996</v>
      </c>
      <c r="AB56" s="9">
        <f t="shared" si="57"/>
        <v>1.8288</v>
      </c>
      <c r="AD56" s="3" t="str">
        <f t="shared" si="45"/>
        <v/>
      </c>
      <c r="AE56" s="3">
        <f t="shared" si="46"/>
        <v>2.1088846952239999</v>
      </c>
      <c r="AF56" s="3" t="str">
        <f t="shared" si="47"/>
        <v/>
      </c>
      <c r="AG56" s="3">
        <f t="shared" si="48"/>
        <v>2.0799512047194768</v>
      </c>
      <c r="AH56" s="3" t="str">
        <f t="shared" si="49"/>
        <v/>
      </c>
      <c r="AI56" s="3">
        <f t="shared" si="50"/>
        <v>2.0919049472753355</v>
      </c>
      <c r="AJ56" s="3" t="str">
        <f t="shared" si="51"/>
        <v/>
      </c>
      <c r="AK56" s="3" t="str">
        <f t="shared" si="52"/>
        <v/>
      </c>
      <c r="AL56" s="3">
        <f t="shared" si="53"/>
        <v>2.0758261655443566</v>
      </c>
      <c r="AM56" s="3" t="str">
        <f t="shared" si="54"/>
        <v/>
      </c>
      <c r="AN56" s="3">
        <f t="shared" si="55"/>
        <v>2.075774186724106</v>
      </c>
    </row>
    <row r="57" spans="1:40" x14ac:dyDescent="0.25">
      <c r="A57" t="s">
        <v>97</v>
      </c>
      <c r="B57" s="4" t="s">
        <v>94</v>
      </c>
      <c r="C57">
        <v>18</v>
      </c>
      <c r="D57">
        <f>14*25.4</f>
        <v>355.59999999999997</v>
      </c>
      <c r="E57">
        <v>78</v>
      </c>
      <c r="H57">
        <v>220</v>
      </c>
      <c r="J57">
        <v>346</v>
      </c>
      <c r="M57">
        <v>498</v>
      </c>
      <c r="Q57">
        <v>676</v>
      </c>
      <c r="S57">
        <v>886</v>
      </c>
      <c r="W57" s="3"/>
      <c r="Y57" s="8" t="s">
        <v>95</v>
      </c>
      <c r="AA57" s="9">
        <f t="shared" si="56"/>
        <v>0.35559999999999997</v>
      </c>
      <c r="AB57" s="9">
        <f t="shared" si="57"/>
        <v>1.9811999999999999</v>
      </c>
      <c r="AD57" s="3" t="str">
        <f t="shared" si="45"/>
        <v/>
      </c>
      <c r="AE57" s="3">
        <f t="shared" si="46"/>
        <v>1.7733574121329381</v>
      </c>
      <c r="AF57" s="3" t="str">
        <f t="shared" si="47"/>
        <v/>
      </c>
      <c r="AG57" s="3">
        <f t="shared" si="48"/>
        <v>1.7849648424668987</v>
      </c>
      <c r="AH57" s="3" t="str">
        <f t="shared" si="49"/>
        <v/>
      </c>
      <c r="AI57" s="3">
        <f t="shared" si="50"/>
        <v>1.7841050328125314</v>
      </c>
      <c r="AJ57" s="3" t="str">
        <f t="shared" si="51"/>
        <v/>
      </c>
      <c r="AK57" s="3" t="str">
        <f t="shared" si="52"/>
        <v/>
      </c>
      <c r="AL57" s="3">
        <f t="shared" si="53"/>
        <v>1.7792795704665916</v>
      </c>
      <c r="AM57" s="3" t="str">
        <f t="shared" si="54"/>
        <v/>
      </c>
      <c r="AN57" s="3">
        <f t="shared" si="55"/>
        <v>1.785448485397481</v>
      </c>
    </row>
    <row r="58" spans="1:40" x14ac:dyDescent="0.25">
      <c r="B58" s="4"/>
      <c r="W58" s="3"/>
      <c r="Y58" s="8"/>
      <c r="AA58" s="9" t="str">
        <f t="shared" ref="AA58:AA65" si="62">IF(D58=0,"",D58*0.001)</f>
        <v/>
      </c>
      <c r="AB58" s="9" t="str">
        <f t="shared" ref="AB58:AB65" si="63">IF(E58=0,"",E58*0.0254)</f>
        <v/>
      </c>
      <c r="AD58" s="3" t="str">
        <f t="shared" ref="AD58:AD65" si="64">IF(G58=0,"",G58*4.448/(1.225*0.5*AD$3^2*$AA58*$AB58))</f>
        <v/>
      </c>
      <c r="AE58" s="3" t="str">
        <f t="shared" ref="AE58:AE65" si="65">IF(H58=0,"",H58*4.448/(1.225*0.5*AE$3^2*$AA58*$AB58))</f>
        <v/>
      </c>
      <c r="AF58" s="3" t="str">
        <f t="shared" ref="AF58:AF65" si="66">IF(I58=0,"",I58*4.448/(1.225*0.5*AF$3^2*$AA58*$AB58))</f>
        <v/>
      </c>
      <c r="AG58" s="3" t="str">
        <f t="shared" ref="AG58:AG65" si="67">IF(J58=0,"",J58*4.448/(1.225*0.5*AG$3^2*$AA58*$AB58))</f>
        <v/>
      </c>
      <c r="AH58" s="3" t="str">
        <f t="shared" ref="AH58:AH65" si="68">IF(K58=0,"",K58*4.448/(1.225*0.5*AH$3^2*$AA58*$AB58))</f>
        <v/>
      </c>
      <c r="AI58" s="3" t="str">
        <f t="shared" ref="AI58:AI65" si="69">IF(M58=0,"",M58*4.448/(1.225*0.5*AI$3^2*$AA58*$AB58))</f>
        <v/>
      </c>
      <c r="AJ58" s="3" t="str">
        <f t="shared" ref="AJ58:AJ65" si="70">IF(N58=0,"",N58*4.448/(1.225*0.5*AJ$3^2*$AA58*$AB58))</f>
        <v/>
      </c>
      <c r="AK58" s="3" t="str">
        <f t="shared" ref="AK58:AK65" si="71">IF(O58=0,"",O58*4.448/(1.225*0.5*AK$3^2*$AA58*$AB58))</f>
        <v/>
      </c>
      <c r="AL58" s="3" t="str">
        <f t="shared" ref="AL58:AL65" si="72">IF(Q58=0,"",Q58*4.448/(1.225*0.5*AL$3^2*$AA58*$AB58))</f>
        <v/>
      </c>
      <c r="AM58" s="3" t="str">
        <f t="shared" ref="AM58:AM65" si="73">IF(R58=0,"",R58*4.448/(1.225*0.5*AM$3^2*$AA58*$AB58))</f>
        <v/>
      </c>
      <c r="AN58" s="3" t="str">
        <f t="shared" ref="AN58:AN65" si="74">IF(S58=0,"",S58*4.448/(1.225*0.5*AN$3^2*$AA58*$AB58))</f>
        <v/>
      </c>
    </row>
    <row r="59" spans="1:40" x14ac:dyDescent="0.25">
      <c r="A59" t="s">
        <v>121</v>
      </c>
      <c r="B59" s="4" t="s">
        <v>124</v>
      </c>
      <c r="W59" s="3"/>
      <c r="Y59" s="8"/>
      <c r="AA59" s="9"/>
      <c r="AB59" s="9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1:40" x14ac:dyDescent="0.25">
      <c r="B60" s="4" t="s">
        <v>122</v>
      </c>
      <c r="C60">
        <v>10</v>
      </c>
      <c r="D60">
        <v>250</v>
      </c>
      <c r="E60">
        <v>72</v>
      </c>
      <c r="F60">
        <v>94.56</v>
      </c>
      <c r="J60">
        <v>451</v>
      </c>
      <c r="M60" s="2">
        <f>Q60/Q$3^2*M$3^2</f>
        <v>685.46938775510205</v>
      </c>
      <c r="Q60">
        <v>933</v>
      </c>
      <c r="W60" s="3"/>
      <c r="Y60" s="4" t="s">
        <v>123</v>
      </c>
      <c r="AA60" s="9">
        <f t="shared" si="62"/>
        <v>0.25</v>
      </c>
      <c r="AB60" s="9">
        <f t="shared" si="63"/>
        <v>1.8288</v>
      </c>
      <c r="AD60" s="3" t="str">
        <f t="shared" si="64"/>
        <v/>
      </c>
      <c r="AE60" s="3" t="str">
        <f t="shared" si="65"/>
        <v/>
      </c>
      <c r="AF60" s="3" t="str">
        <f t="shared" si="66"/>
        <v/>
      </c>
      <c r="AG60" s="3">
        <f>IF(J60=0,"",J60*4.448/(1.225*0.5*AG$3^2*$AA60*$AB60))</f>
        <v>3.5852047193294281</v>
      </c>
      <c r="AH60" s="3" t="str">
        <f t="shared" si="68"/>
        <v/>
      </c>
      <c r="AI60" s="3">
        <f t="shared" si="69"/>
        <v>3.7841033566387128</v>
      </c>
      <c r="AJ60" s="3" t="str">
        <f t="shared" si="70"/>
        <v/>
      </c>
      <c r="AK60" s="3" t="str">
        <f t="shared" si="71"/>
        <v/>
      </c>
      <c r="AL60" s="3">
        <f t="shared" si="72"/>
        <v>3.7841033566387128</v>
      </c>
      <c r="AM60" s="3" t="str">
        <f t="shared" si="73"/>
        <v/>
      </c>
      <c r="AN60" s="3" t="str">
        <f t="shared" si="74"/>
        <v/>
      </c>
    </row>
    <row r="61" spans="1:40" x14ac:dyDescent="0.25">
      <c r="B61" s="4"/>
      <c r="W61" s="3"/>
      <c r="Y61" s="8"/>
      <c r="AA61" s="9" t="str">
        <f t="shared" si="62"/>
        <v/>
      </c>
      <c r="AB61" s="9" t="str">
        <f t="shared" si="63"/>
        <v/>
      </c>
      <c r="AD61" s="3" t="str">
        <f t="shared" si="64"/>
        <v/>
      </c>
      <c r="AE61" s="3" t="str">
        <f t="shared" si="65"/>
        <v/>
      </c>
      <c r="AF61" s="3" t="str">
        <f t="shared" si="66"/>
        <v/>
      </c>
      <c r="AG61" s="3" t="str">
        <f t="shared" si="67"/>
        <v/>
      </c>
      <c r="AH61" s="3" t="str">
        <f t="shared" si="68"/>
        <v/>
      </c>
      <c r="AI61" s="3" t="str">
        <f t="shared" si="69"/>
        <v/>
      </c>
      <c r="AJ61" s="3" t="str">
        <f t="shared" si="70"/>
        <v/>
      </c>
      <c r="AK61" s="3" t="str">
        <f t="shared" si="71"/>
        <v/>
      </c>
      <c r="AL61" s="3" t="str">
        <f t="shared" si="72"/>
        <v/>
      </c>
      <c r="AM61" s="3" t="str">
        <f t="shared" si="73"/>
        <v/>
      </c>
      <c r="AN61" s="3" t="str">
        <f t="shared" si="74"/>
        <v/>
      </c>
    </row>
    <row r="62" spans="1:40" x14ac:dyDescent="0.25">
      <c r="A62" t="s">
        <v>21</v>
      </c>
      <c r="B62" s="4" t="s">
        <v>23</v>
      </c>
      <c r="V62">
        <v>6050</v>
      </c>
      <c r="W62" s="3" t="str">
        <f t="shared" si="3"/>
        <v/>
      </c>
      <c r="AA62" s="9" t="str">
        <f t="shared" si="62"/>
        <v/>
      </c>
      <c r="AB62" s="9" t="str">
        <f t="shared" si="63"/>
        <v/>
      </c>
      <c r="AD62" s="3" t="str">
        <f t="shared" si="64"/>
        <v/>
      </c>
      <c r="AE62" s="3" t="str">
        <f t="shared" si="65"/>
        <v/>
      </c>
      <c r="AF62" s="3" t="str">
        <f t="shared" si="66"/>
        <v/>
      </c>
      <c r="AG62" s="3" t="str">
        <f t="shared" si="67"/>
        <v/>
      </c>
      <c r="AH62" s="3" t="str">
        <f t="shared" si="68"/>
        <v/>
      </c>
      <c r="AI62" s="3" t="str">
        <f t="shared" si="69"/>
        <v/>
      </c>
      <c r="AJ62" s="3" t="str">
        <f t="shared" si="70"/>
        <v/>
      </c>
      <c r="AK62" s="3" t="str">
        <f t="shared" si="71"/>
        <v/>
      </c>
      <c r="AL62" s="3" t="str">
        <f t="shared" si="72"/>
        <v/>
      </c>
      <c r="AM62" s="3" t="str">
        <f t="shared" si="73"/>
        <v/>
      </c>
      <c r="AN62" s="3" t="str">
        <f t="shared" si="74"/>
        <v/>
      </c>
    </row>
    <row r="63" spans="1:40" x14ac:dyDescent="0.25">
      <c r="A63" t="s">
        <v>21</v>
      </c>
      <c r="B63" s="4" t="s">
        <v>24</v>
      </c>
      <c r="V63">
        <v>4950</v>
      </c>
      <c r="W63" s="3" t="str">
        <f t="shared" si="3"/>
        <v/>
      </c>
      <c r="AA63" s="9" t="str">
        <f t="shared" si="62"/>
        <v/>
      </c>
      <c r="AB63" s="9" t="str">
        <f t="shared" si="63"/>
        <v/>
      </c>
      <c r="AD63" s="3" t="str">
        <f t="shared" si="64"/>
        <v/>
      </c>
      <c r="AE63" s="3" t="str">
        <f t="shared" si="65"/>
        <v/>
      </c>
      <c r="AF63" s="3" t="str">
        <f t="shared" si="66"/>
        <v/>
      </c>
      <c r="AG63" s="3" t="str">
        <f t="shared" si="67"/>
        <v/>
      </c>
      <c r="AH63" s="3" t="str">
        <f t="shared" si="68"/>
        <v/>
      </c>
      <c r="AI63" s="3" t="str">
        <f t="shared" si="69"/>
        <v/>
      </c>
      <c r="AJ63" s="3" t="str">
        <f t="shared" si="70"/>
        <v/>
      </c>
      <c r="AK63" s="3" t="str">
        <f t="shared" si="71"/>
        <v/>
      </c>
      <c r="AL63" s="3" t="str">
        <f t="shared" si="72"/>
        <v/>
      </c>
      <c r="AM63" s="3" t="str">
        <f t="shared" si="73"/>
        <v/>
      </c>
      <c r="AN63" s="3" t="str">
        <f t="shared" si="74"/>
        <v/>
      </c>
    </row>
    <row r="64" spans="1:40" x14ac:dyDescent="0.25">
      <c r="W64" s="3" t="str">
        <f t="shared" si="3"/>
        <v/>
      </c>
      <c r="AA64" s="9" t="str">
        <f t="shared" si="62"/>
        <v/>
      </c>
      <c r="AB64" s="9" t="str">
        <f t="shared" si="63"/>
        <v/>
      </c>
      <c r="AD64" s="3" t="str">
        <f t="shared" si="64"/>
        <v/>
      </c>
      <c r="AE64" s="3" t="str">
        <f t="shared" si="65"/>
        <v/>
      </c>
      <c r="AF64" s="3" t="str">
        <f t="shared" si="66"/>
        <v/>
      </c>
      <c r="AG64" s="3" t="str">
        <f t="shared" si="67"/>
        <v/>
      </c>
      <c r="AH64" s="3" t="str">
        <f t="shared" si="68"/>
        <v/>
      </c>
      <c r="AI64" s="3" t="str">
        <f t="shared" si="69"/>
        <v/>
      </c>
      <c r="AJ64" s="3" t="str">
        <f t="shared" si="70"/>
        <v/>
      </c>
      <c r="AK64" s="3" t="str">
        <f t="shared" si="71"/>
        <v/>
      </c>
      <c r="AL64" s="3" t="str">
        <f t="shared" si="72"/>
        <v/>
      </c>
      <c r="AM64" s="3" t="str">
        <f t="shared" si="73"/>
        <v/>
      </c>
      <c r="AN64" s="3" t="str">
        <f t="shared" si="74"/>
        <v/>
      </c>
    </row>
    <row r="65" spans="1:40" x14ac:dyDescent="0.25">
      <c r="A65" t="s">
        <v>25</v>
      </c>
      <c r="B65" s="4" t="s">
        <v>26</v>
      </c>
      <c r="V65">
        <v>4000</v>
      </c>
      <c r="W65" s="3" t="str">
        <f t="shared" si="3"/>
        <v/>
      </c>
      <c r="AA65" s="9" t="str">
        <f t="shared" si="62"/>
        <v/>
      </c>
      <c r="AB65" s="9" t="str">
        <f t="shared" si="63"/>
        <v/>
      </c>
      <c r="AD65" s="3" t="str">
        <f t="shared" si="64"/>
        <v/>
      </c>
      <c r="AE65" s="3" t="str">
        <f t="shared" si="65"/>
        <v/>
      </c>
      <c r="AF65" s="3" t="str">
        <f t="shared" si="66"/>
        <v/>
      </c>
      <c r="AG65" s="3" t="str">
        <f t="shared" si="67"/>
        <v/>
      </c>
      <c r="AH65" s="3" t="str">
        <f t="shared" si="68"/>
        <v/>
      </c>
      <c r="AI65" s="3" t="str">
        <f t="shared" si="69"/>
        <v/>
      </c>
      <c r="AJ65" s="3" t="str">
        <f t="shared" si="70"/>
        <v/>
      </c>
      <c r="AK65" s="3" t="str">
        <f t="shared" si="71"/>
        <v/>
      </c>
      <c r="AL65" s="3" t="str">
        <f t="shared" si="72"/>
        <v/>
      </c>
      <c r="AM65" s="3" t="str">
        <f t="shared" si="73"/>
        <v/>
      </c>
      <c r="AN65" s="3" t="str">
        <f t="shared" si="74"/>
        <v/>
      </c>
    </row>
    <row r="66" spans="1:40" x14ac:dyDescent="0.25">
      <c r="W66" s="3" t="str">
        <f t="shared" si="3"/>
        <v/>
      </c>
      <c r="AA66" s="9" t="str">
        <f t="shared" si="56"/>
        <v/>
      </c>
      <c r="AB66" s="9" t="str">
        <f t="shared" si="57"/>
        <v/>
      </c>
      <c r="AC66" t="str">
        <f t="shared" si="6"/>
        <v/>
      </c>
      <c r="AD66" s="3" t="str">
        <f t="shared" si="45"/>
        <v/>
      </c>
      <c r="AE66" s="3" t="str">
        <f t="shared" si="46"/>
        <v/>
      </c>
      <c r="AF66" s="3" t="str">
        <f t="shared" si="47"/>
        <v/>
      </c>
      <c r="AG66" s="3" t="str">
        <f t="shared" si="48"/>
        <v/>
      </c>
      <c r="AH66" s="3" t="str">
        <f t="shared" si="49"/>
        <v/>
      </c>
      <c r="AI66" s="3" t="str">
        <f t="shared" si="50"/>
        <v/>
      </c>
      <c r="AJ66" s="3" t="str">
        <f t="shared" si="51"/>
        <v/>
      </c>
      <c r="AK66" s="3" t="str">
        <f t="shared" si="52"/>
        <v/>
      </c>
      <c r="AL66" s="3" t="str">
        <f t="shared" si="53"/>
        <v/>
      </c>
      <c r="AM66" s="3" t="str">
        <f t="shared" si="54"/>
        <v/>
      </c>
      <c r="AN66" s="3" t="str">
        <f t="shared" si="55"/>
        <v/>
      </c>
    </row>
    <row r="67" spans="1:40" x14ac:dyDescent="0.25">
      <c r="A67" t="s">
        <v>27</v>
      </c>
      <c r="B67" s="4" t="s">
        <v>34</v>
      </c>
      <c r="E67">
        <v>70</v>
      </c>
      <c r="V67">
        <v>1300</v>
      </c>
      <c r="W67" s="3" t="str">
        <f t="shared" si="3"/>
        <v/>
      </c>
      <c r="AA67" s="9" t="str">
        <f t="shared" si="56"/>
        <v/>
      </c>
      <c r="AB67" s="9">
        <f t="shared" si="57"/>
        <v>1.778</v>
      </c>
      <c r="AC67" t="str">
        <f t="shared" si="6"/>
        <v/>
      </c>
      <c r="AD67" s="3" t="str">
        <f t="shared" si="45"/>
        <v/>
      </c>
      <c r="AE67" s="3" t="str">
        <f t="shared" si="46"/>
        <v/>
      </c>
      <c r="AF67" s="3" t="str">
        <f t="shared" si="47"/>
        <v/>
      </c>
      <c r="AG67" s="3" t="str">
        <f t="shared" si="48"/>
        <v/>
      </c>
      <c r="AH67" s="3" t="str">
        <f t="shared" si="49"/>
        <v/>
      </c>
      <c r="AI67" s="3" t="str">
        <f t="shared" si="50"/>
        <v/>
      </c>
      <c r="AJ67" s="3" t="str">
        <f t="shared" si="51"/>
        <v/>
      </c>
      <c r="AK67" s="3" t="str">
        <f t="shared" si="52"/>
        <v/>
      </c>
      <c r="AL67" s="3" t="str">
        <f t="shared" si="53"/>
        <v/>
      </c>
      <c r="AM67" s="3" t="str">
        <f t="shared" si="54"/>
        <v/>
      </c>
      <c r="AN67" s="3" t="str">
        <f t="shared" si="55"/>
        <v/>
      </c>
    </row>
    <row r="68" spans="1:40" x14ac:dyDescent="0.25">
      <c r="A68" t="s">
        <v>27</v>
      </c>
      <c r="B68" s="4" t="s">
        <v>35</v>
      </c>
      <c r="E68">
        <v>74</v>
      </c>
      <c r="V68">
        <v>2100</v>
      </c>
      <c r="W68" s="3" t="str">
        <f t="shared" si="3"/>
        <v/>
      </c>
      <c r="AA68" s="9" t="str">
        <f t="shared" si="56"/>
        <v/>
      </c>
      <c r="AB68" s="9">
        <f t="shared" si="57"/>
        <v>1.8795999999999999</v>
      </c>
      <c r="AC68" t="str">
        <f t="shared" si="6"/>
        <v/>
      </c>
      <c r="AD68" t="str">
        <f t="shared" si="7"/>
        <v/>
      </c>
      <c r="AE68" t="str">
        <f t="shared" si="8"/>
        <v/>
      </c>
      <c r="AF68" t="str">
        <f t="shared" si="9"/>
        <v/>
      </c>
      <c r="AG68" t="str">
        <f t="shared" si="10"/>
        <v/>
      </c>
      <c r="AH68" t="str">
        <f t="shared" si="11"/>
        <v/>
      </c>
      <c r="AI68" t="str">
        <f t="shared" si="12"/>
        <v/>
      </c>
      <c r="AJ68" t="str">
        <f t="shared" si="13"/>
        <v/>
      </c>
      <c r="AK68" t="str">
        <f t="shared" si="14"/>
        <v/>
      </c>
      <c r="AL68" t="str">
        <f t="shared" si="15"/>
        <v/>
      </c>
      <c r="AM68" t="str">
        <f t="shared" si="42"/>
        <v/>
      </c>
      <c r="AN68" t="str">
        <f t="shared" si="16"/>
        <v/>
      </c>
    </row>
    <row r="69" spans="1:40" x14ac:dyDescent="0.25">
      <c r="W69" s="3" t="str">
        <f t="shared" si="3"/>
        <v/>
      </c>
      <c r="AA69" s="9" t="str">
        <f t="shared" si="4"/>
        <v/>
      </c>
      <c r="AB69" s="9" t="str">
        <f t="shared" si="5"/>
        <v/>
      </c>
      <c r="AC69" t="str">
        <f t="shared" si="6"/>
        <v/>
      </c>
      <c r="AD69" t="str">
        <f t="shared" si="7"/>
        <v/>
      </c>
      <c r="AE69" t="str">
        <f t="shared" si="8"/>
        <v/>
      </c>
      <c r="AF69" t="str">
        <f t="shared" si="9"/>
        <v/>
      </c>
      <c r="AG69" t="str">
        <f t="shared" si="10"/>
        <v/>
      </c>
      <c r="AH69" t="str">
        <f t="shared" si="11"/>
        <v/>
      </c>
      <c r="AI69" t="str">
        <f t="shared" si="12"/>
        <v/>
      </c>
      <c r="AJ69" t="str">
        <f t="shared" si="13"/>
        <v/>
      </c>
      <c r="AK69" t="str">
        <f t="shared" si="14"/>
        <v/>
      </c>
      <c r="AL69" t="str">
        <f t="shared" si="15"/>
        <v/>
      </c>
      <c r="AM69" t="str">
        <f t="shared" si="42"/>
        <v/>
      </c>
      <c r="AN69" t="str">
        <f t="shared" si="16"/>
        <v/>
      </c>
    </row>
    <row r="70" spans="1:40" x14ac:dyDescent="0.25">
      <c r="A70" t="s">
        <v>48</v>
      </c>
      <c r="B70" s="4" t="s">
        <v>57</v>
      </c>
      <c r="E70">
        <v>69</v>
      </c>
      <c r="V70">
        <v>1150</v>
      </c>
      <c r="W70" s="3" t="str">
        <f t="shared" si="3"/>
        <v/>
      </c>
      <c r="AA70" s="9" t="str">
        <f t="shared" si="4"/>
        <v/>
      </c>
      <c r="AB70" s="9">
        <f t="shared" si="5"/>
        <v>1.7525999999999999</v>
      </c>
      <c r="AC70" t="str">
        <f t="shared" si="6"/>
        <v/>
      </c>
      <c r="AD70" t="str">
        <f t="shared" si="7"/>
        <v/>
      </c>
      <c r="AE70" t="str">
        <f t="shared" si="8"/>
        <v/>
      </c>
      <c r="AF70" t="str">
        <f t="shared" si="9"/>
        <v/>
      </c>
      <c r="AG70" t="str">
        <f t="shared" si="10"/>
        <v/>
      </c>
      <c r="AH70" t="str">
        <f t="shared" si="11"/>
        <v/>
      </c>
      <c r="AI70" t="str">
        <f t="shared" si="12"/>
        <v/>
      </c>
      <c r="AJ70" t="str">
        <f t="shared" si="13"/>
        <v/>
      </c>
      <c r="AK70" t="str">
        <f t="shared" si="14"/>
        <v/>
      </c>
      <c r="AL70" t="str">
        <f t="shared" si="15"/>
        <v/>
      </c>
      <c r="AM70" t="str">
        <f t="shared" si="42"/>
        <v/>
      </c>
      <c r="AN70" t="str">
        <f t="shared" si="16"/>
        <v/>
      </c>
    </row>
    <row r="71" spans="1:40" x14ac:dyDescent="0.25">
      <c r="B71" s="4"/>
      <c r="W71" s="3" t="str">
        <f t="shared" si="3"/>
        <v/>
      </c>
      <c r="AA71" s="9"/>
      <c r="AB71" s="9"/>
    </row>
    <row r="72" spans="1:40" x14ac:dyDescent="0.25">
      <c r="A72" t="s">
        <v>69</v>
      </c>
      <c r="B72" s="4" t="s">
        <v>70</v>
      </c>
      <c r="E72">
        <v>59</v>
      </c>
      <c r="W72" s="3" t="str">
        <f t="shared" si="3"/>
        <v/>
      </c>
      <c r="AA72" s="9"/>
      <c r="AB72" s="9"/>
    </row>
    <row r="73" spans="1:40" x14ac:dyDescent="0.25">
      <c r="A73" t="s">
        <v>69</v>
      </c>
      <c r="B73" s="4" t="s">
        <v>71</v>
      </c>
      <c r="E73">
        <v>70</v>
      </c>
      <c r="W73" s="3" t="str">
        <f t="shared" si="3"/>
        <v/>
      </c>
      <c r="AA73" s="9"/>
      <c r="AB73" s="9"/>
    </row>
    <row r="74" spans="1:40" x14ac:dyDescent="0.25">
      <c r="W74" s="3" t="str">
        <f t="shared" si="3"/>
        <v/>
      </c>
      <c r="AA74" s="9" t="str">
        <f t="shared" si="4"/>
        <v/>
      </c>
      <c r="AB74" s="9" t="str">
        <f t="shared" si="5"/>
        <v/>
      </c>
      <c r="AC74" t="str">
        <f t="shared" si="6"/>
        <v/>
      </c>
      <c r="AD74" t="str">
        <f t="shared" si="7"/>
        <v/>
      </c>
      <c r="AE74" t="str">
        <f t="shared" si="8"/>
        <v/>
      </c>
      <c r="AF74" t="str">
        <f t="shared" si="9"/>
        <v/>
      </c>
      <c r="AG74" t="str">
        <f t="shared" si="10"/>
        <v/>
      </c>
      <c r="AH74" t="str">
        <f t="shared" si="11"/>
        <v/>
      </c>
      <c r="AI74" t="str">
        <f t="shared" si="12"/>
        <v/>
      </c>
      <c r="AJ74" t="str">
        <f t="shared" si="13"/>
        <v/>
      </c>
      <c r="AK74" t="str">
        <f t="shared" si="14"/>
        <v/>
      </c>
      <c r="AL74" t="str">
        <f t="shared" si="15"/>
        <v/>
      </c>
      <c r="AM74" t="str">
        <f t="shared" si="42"/>
        <v/>
      </c>
      <c r="AN74" t="str">
        <f t="shared" si="16"/>
        <v/>
      </c>
    </row>
    <row r="75" spans="1:40" x14ac:dyDescent="0.25">
      <c r="A75" t="s">
        <v>42</v>
      </c>
      <c r="B75" s="4" t="s">
        <v>43</v>
      </c>
      <c r="D75">
        <v>330</v>
      </c>
      <c r="E75">
        <v>73</v>
      </c>
      <c r="V75">
        <v>4450</v>
      </c>
      <c r="W75" s="3" t="str">
        <f t="shared" si="3"/>
        <v/>
      </c>
      <c r="AA75" s="9">
        <f t="shared" si="4"/>
        <v>0.33</v>
      </c>
      <c r="AB75" s="9">
        <f t="shared" si="5"/>
        <v>1.8541999999999998</v>
      </c>
      <c r="AC75" t="str">
        <f t="shared" si="6"/>
        <v/>
      </c>
      <c r="AD75" t="str">
        <f t="shared" si="7"/>
        <v/>
      </c>
      <c r="AE75" t="str">
        <f t="shared" si="8"/>
        <v/>
      </c>
      <c r="AF75" t="str">
        <f t="shared" si="9"/>
        <v/>
      </c>
      <c r="AG75" t="str">
        <f t="shared" si="10"/>
        <v/>
      </c>
      <c r="AH75" t="str">
        <f t="shared" si="11"/>
        <v/>
      </c>
      <c r="AI75" t="str">
        <f t="shared" si="12"/>
        <v/>
      </c>
      <c r="AJ75" t="str">
        <f t="shared" si="13"/>
        <v/>
      </c>
      <c r="AK75" t="str">
        <f t="shared" si="14"/>
        <v/>
      </c>
      <c r="AL75" t="str">
        <f t="shared" si="15"/>
        <v/>
      </c>
      <c r="AM75" t="str">
        <f t="shared" si="42"/>
        <v/>
      </c>
      <c r="AN75" t="str">
        <f t="shared" si="16"/>
        <v/>
      </c>
    </row>
    <row r="76" spans="1:40" x14ac:dyDescent="0.25">
      <c r="W76" s="3" t="str">
        <f t="shared" si="3"/>
        <v/>
      </c>
    </row>
    <row r="77" spans="1:40" x14ac:dyDescent="0.25">
      <c r="A77" t="s">
        <v>81</v>
      </c>
      <c r="B77" s="4" t="s">
        <v>82</v>
      </c>
      <c r="C77" t="s">
        <v>83</v>
      </c>
      <c r="E77">
        <f>1778/25.4</f>
        <v>70</v>
      </c>
      <c r="V77">
        <v>2912</v>
      </c>
    </row>
    <row r="79" spans="1:40" x14ac:dyDescent="0.25">
      <c r="A79" t="s">
        <v>98</v>
      </c>
      <c r="B79" s="4" t="s">
        <v>28</v>
      </c>
      <c r="V79">
        <v>1690</v>
      </c>
    </row>
    <row r="81" spans="1:22" x14ac:dyDescent="0.25">
      <c r="A81" t="s">
        <v>21</v>
      </c>
      <c r="B81" s="4" t="s">
        <v>99</v>
      </c>
      <c r="V81">
        <v>4950</v>
      </c>
    </row>
    <row r="83" spans="1:22" x14ac:dyDescent="0.25">
      <c r="A83" t="s">
        <v>109</v>
      </c>
      <c r="B83" s="4" t="s">
        <v>110</v>
      </c>
      <c r="V83">
        <v>1014</v>
      </c>
    </row>
    <row r="85" spans="1:22" x14ac:dyDescent="0.25">
      <c r="A85" t="s">
        <v>117</v>
      </c>
      <c r="B85" s="4" t="s">
        <v>118</v>
      </c>
      <c r="E85">
        <v>59.1</v>
      </c>
      <c r="V85">
        <v>4995</v>
      </c>
    </row>
    <row r="86" spans="1:22" x14ac:dyDescent="0.25">
      <c r="A86" t="s">
        <v>117</v>
      </c>
      <c r="B86" s="4" t="s">
        <v>119</v>
      </c>
      <c r="E86">
        <v>59.1</v>
      </c>
      <c r="V86">
        <v>6250</v>
      </c>
    </row>
  </sheetData>
  <mergeCells count="2">
    <mergeCell ref="F2:T2"/>
    <mergeCell ref="AC2:AO2"/>
  </mergeCells>
  <conditionalFormatting sqref="M52:M53 M56:M59 M25:M28 M61">
    <cfRule type="dataBar" priority="8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{4DAD4B33-96D1-48D1-96F1-F0609C1AB21A}</x14:id>
        </ext>
      </extLst>
    </cfRule>
  </conditionalFormatting>
  <conditionalFormatting sqref="M60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{50157086-6540-4B75-8E6A-88493F3E6D99}</x14:id>
        </ext>
      </extLst>
    </cfRule>
  </conditionalFormatting>
  <conditionalFormatting sqref="M62:P73 O45:P45 M45 M54:P55 M4:P24 M29:P44 M46:P51">
    <cfRule type="dataBar" priority="1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{32E22C94-AD31-4E82-B044-BD2ECADE399D}</x14:id>
        </ext>
      </extLst>
    </cfRule>
  </conditionalFormatting>
  <conditionalFormatting sqref="W4:W76">
    <cfRule type="dataBar" priority="106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{2E29894C-3D5A-42A3-8DD8-FB894432515A}</x14:id>
        </ext>
      </extLst>
    </cfRule>
    <cfRule type="colorScale" priority="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:AN24 AC47:AC51 AC54:AN55 AD25:AN28 AD47:AN53 AC29:AN46 AC66:AN75 AD56:AN65">
    <cfRule type="colorScale" priority="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hyperlinks>
    <hyperlink ref="B7" r:id="rId1" display="V1X (supra reddit thread)" xr:uid="{413A9F66-42A1-43B0-8CE6-B0D0836C5957}"/>
    <hyperlink ref="B32" r:id="rId2" xr:uid="{A7BBD582-0810-4B0E-AA67-FABE4E22CEFA}"/>
    <hyperlink ref="B33:B34" r:id="rId3" display="GTC-500" xr:uid="{C9F6E346-3835-4EC5-8F33-D80501295CCC}"/>
    <hyperlink ref="B6" r:id="rId4" xr:uid="{07472307-1911-4E04-9ED0-6F4B99089D46}"/>
    <hyperlink ref="B47" r:id="rId5" display="AT-R2 Swan" xr:uid="{730F419B-220F-4DD7-8DF4-93511F50464E}"/>
    <hyperlink ref="B16:B18" r:id="rId6" display="Big Wang" xr:uid="{15919491-1DD6-44DC-A778-8B088C2FE021}"/>
    <hyperlink ref="B20:B21" r:id="rId7" display="Carbon Megga Wang" xr:uid="{925E8EB7-C77F-499D-B770-B369802EF3E2}"/>
    <hyperlink ref="B23" r:id="rId8" xr:uid="{22066206-2ED7-49F1-8E29-483C010CFD0F}"/>
    <hyperlink ref="B37" r:id="rId9" xr:uid="{DAE5A11B-26B3-4640-9093-FF39B105C4AC}"/>
    <hyperlink ref="B39" r:id="rId10" display="Type 7 w/ 7mm Gurney" xr:uid="{D17B75DD-4AE5-4B6C-967E-14733D308D28}"/>
    <hyperlink ref="B43" r:id="rId11" xr:uid="{15D33EBA-3285-4B3F-800D-9F52DB497F9B}"/>
    <hyperlink ref="B45" r:id="rId12" xr:uid="{1306F5DE-5345-47C4-A40C-45BCF8099227}"/>
    <hyperlink ref="B62" r:id="rId13" xr:uid="{D175DC14-0086-4E16-8DF8-991ED284DAAA}"/>
    <hyperlink ref="B65" r:id="rId14" xr:uid="{0AEC0F46-FE8B-475C-BE5C-E6A6169D59BE}"/>
    <hyperlink ref="B67:B68" r:id="rId15" display="Force 3 Trunk" xr:uid="{801FFF03-A469-44E0-AD87-6789749B2DCE}"/>
    <hyperlink ref="B67" r:id="rId16" xr:uid="{D2ADF42E-8926-4D59-AC38-C18E40219E1F}"/>
    <hyperlink ref="B68" r:id="rId17" xr:uid="{BC4EA65C-F815-4BB9-B3AC-253B097C1193}"/>
    <hyperlink ref="B75" r:id="rId18" xr:uid="{FDE9E565-B1DF-439A-B8CA-71BABA780691}"/>
    <hyperlink ref="B5" r:id="rId19" location="attr=" xr:uid="{437B77FF-A244-47AF-8999-F1477DF4E8A6}"/>
    <hyperlink ref="B30" r:id="rId20" display="GT-250" xr:uid="{8FE932CB-538B-43A7-A61C-79DD21840596}"/>
    <hyperlink ref="B35" r:id="rId21" xr:uid="{01A2B7E5-CF7C-4869-B66A-DC8876F29CA2}"/>
    <hyperlink ref="B63" r:id="rId22" xr:uid="{5BEED1D1-8E27-4AF8-A715-3FAA3C18DC1A}"/>
    <hyperlink ref="B70" r:id="rId23" display="NeoProject" xr:uid="{0AE84F05-7E4B-49B6-A1D2-E91D1B1A1A1A}"/>
    <hyperlink ref="B40" r:id="rId24" xr:uid="{72143B43-E207-471A-84E6-BBE08CBF3B0F}"/>
    <hyperlink ref="B41" r:id="rId25" xr:uid="{9B62897E-E374-4FE7-9F71-C07C397DF4CA}"/>
    <hyperlink ref="B11" r:id="rId26" display="Fulcrum 14" xr:uid="{309985A2-F9F7-4F58-B456-11AC23566C66}"/>
    <hyperlink ref="B10" r:id="rId27" xr:uid="{16C87A1A-FECC-4FA8-8D2A-D38DC1F3BBEC}"/>
    <hyperlink ref="B9" r:id="rId28" xr:uid="{8C9B74C3-A1C1-4EE8-ABA1-8AE6C1946320}"/>
    <hyperlink ref="B12" r:id="rId29" location="product-tab-description" display="Fulcrum 14 no gurney" xr:uid="{AF80A276-BD75-449D-AB75-27CFE84CE003}"/>
    <hyperlink ref="B14" r:id="rId30" xr:uid="{12DBF43A-48CC-4A6C-BC2D-F524461075D7}"/>
    <hyperlink ref="B13" r:id="rId31" xr:uid="{D622AB12-B4B6-4B06-9270-441CEDD142C5}"/>
    <hyperlink ref="B73" r:id="rId32" xr:uid="{5BD52975-94F9-44B8-8467-60B67F6F5092}"/>
    <hyperlink ref="B72" r:id="rId33" xr:uid="{0377B34E-49BD-49F4-B44E-F67975139BC3}"/>
    <hyperlink ref="Y5" r:id="rId34" xr:uid="{4B63F7C5-15F1-450C-BDCE-50BB63ABC2ED}"/>
    <hyperlink ref="Y16:Y18" r:id="rId35" display="Morlind Engineering" xr:uid="{D051B9DF-D76D-48F1-AD11-780CCFA9DD9A}"/>
    <hyperlink ref="Y6" r:id="rId36" xr:uid="{8A4D8211-6EAE-45C8-89AB-33309690067B}"/>
    <hyperlink ref="Y7" r:id="rId37" xr:uid="{37142E21-A4C4-46B3-899E-5B5C8C6EFF89}"/>
    <hyperlink ref="Y20" r:id="rId38" xr:uid="{2BFF5620-5790-4151-BAA0-44A2ABC02D6E}"/>
    <hyperlink ref="Y21" r:id="rId39" xr:uid="{C165CCFA-BBED-4012-A0EB-BCAF56D3D639}"/>
    <hyperlink ref="Y30" r:id="rId40" xr:uid="{5EA5923A-9E20-4882-911C-0E884BB657ED}"/>
    <hyperlink ref="Y32:Y35" r:id="rId41" display="AMB Aero" xr:uid="{7F0F8955-468F-44BD-81A9-88423B9D7017}"/>
    <hyperlink ref="Y37" r:id="rId42" xr:uid="{63909270-D123-4F78-94D6-6FF6D4DE905E}"/>
    <hyperlink ref="Y23" r:id="rId43" xr:uid="{19C7213A-46AE-400D-AEC0-9BCCE363E1AD}"/>
    <hyperlink ref="Y39" r:id="rId44" xr:uid="{08112655-DF80-4CFF-8683-0A5321A8A4E4}"/>
    <hyperlink ref="B25:B26" r:id="rId45" display="Single Element" xr:uid="{D64E42D1-D47F-4127-A30B-17DB86CC6AC5}"/>
    <hyperlink ref="B27:B28" r:id="rId46" display="HighEff Dual 2D+G" xr:uid="{380696D3-9BE2-4715-AC89-6A376CA5E308}"/>
    <hyperlink ref="Y25" r:id="rId47" display="Dynamic Aero Solutions" xr:uid="{5FCF906F-8403-4788-96CC-3652A8E96E24}"/>
    <hyperlink ref="Y47" r:id="rId48" xr:uid="{F6AD623C-329E-4E78-91D2-02DABC61FFE9}"/>
    <hyperlink ref="B77" r:id="rId49" xr:uid="{9B57A9D3-5E33-42D2-BEB5-5FA06B6C7331}"/>
    <hyperlink ref="Y45" r:id="rId50" xr:uid="{0CFE55DB-B0D7-4C1E-838C-C03BB58B0F43}"/>
    <hyperlink ref="B54" r:id="rId51" display="GD1  LED Swan" xr:uid="{A6B33225-42FE-49DC-AEC7-C9CD23856CD3}"/>
    <hyperlink ref="Y54" r:id="rId52" display="AerOsama" xr:uid="{95EBFA61-D986-48DE-B9F7-5FF981CE45F5}"/>
    <hyperlink ref="Y26" r:id="rId53" display="Dynamic Aero Solutions" xr:uid="{68910195-5892-401C-B488-024E7F37323E}"/>
    <hyperlink ref="Y27" r:id="rId54" display="Dynamic Aero Solutions" xr:uid="{8CA36609-1011-43C4-B1CE-B78992EE2FF5}"/>
    <hyperlink ref="Y28" r:id="rId55" display="Dynamic Aero Solutions" xr:uid="{950FD033-A1CE-4565-B45D-E11367C3DC91}"/>
    <hyperlink ref="B57" r:id="rId56" xr:uid="{CE4179F6-3A85-432B-8841-93DC9961F890}"/>
    <hyperlink ref="B56" r:id="rId57" display="FC 12" xr:uid="{7E9E297D-FFE8-4E66-A6F1-37F024F599E8}"/>
    <hyperlink ref="B79" r:id="rId58" xr:uid="{C2B7AF67-A4CC-44E5-8CA2-AB5F83C34888}"/>
    <hyperlink ref="B81" r:id="rId59" xr:uid="{9C382CFD-3530-4882-A8FD-FEBB44521FDA}"/>
    <hyperlink ref="B83" r:id="rId60" xr:uid="{9A58ABAF-CC25-4442-9DD7-629E68FB42E2}"/>
    <hyperlink ref="B52" r:id="rId61" xr:uid="{61A93D94-6DAB-432B-8300-5284EA5806F2}"/>
    <hyperlink ref="Y52" r:id="rId62" display="unknown" xr:uid="{769E76DD-465A-4472-A0F2-1B9AC46A8E3B}"/>
    <hyperlink ref="B85" r:id="rId63" display="Z-Power Double Blade" xr:uid="{FBCEAD04-A15D-4F04-A535-71A7BF521D38}"/>
    <hyperlink ref="B85:B86" r:id="rId64" display="Z-Power Single" xr:uid="{898EBDCC-2F7F-4F04-9448-A894499E9414}"/>
    <hyperlink ref="B31" r:id="rId65" xr:uid="{D2028D88-F3FC-4CB1-82D9-C83E6E02D587}"/>
    <hyperlink ref="Y31" r:id="rId66" xr:uid="{7D5FD9B2-9A67-4E9A-9662-401914647380}"/>
    <hyperlink ref="Y60" r:id="rId67" xr:uid="{7B0C4281-1D48-4AF8-A8D8-B8EF0FAA5197}"/>
    <hyperlink ref="B60" r:id="rId68" xr:uid="{EC0F860E-B037-4105-B698-98A74E32ED0B}"/>
    <hyperlink ref="Y48" r:id="rId69" xr:uid="{50BC1569-D8B3-47FE-BC66-E750632C4696}"/>
    <hyperlink ref="B49" r:id="rId70" xr:uid="{3C0A3D8C-2DB1-43E7-A661-98262518308D}"/>
    <hyperlink ref="Y50" r:id="rId71" xr:uid="{C8FB8682-9D5B-4826-AAE4-0654CBE4F011}"/>
  </hyperlinks>
  <pageMargins left="0.7" right="0.7" top="0.75" bottom="0.75" header="0.3" footer="0.3"/>
  <pageSetup orientation="portrait" r:id="rId7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DAD4B33-96D1-48D1-96F1-F0609C1AB21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M52:M53 M56:M59 M25:M28 M61</xm:sqref>
        </x14:conditionalFormatting>
        <x14:conditionalFormatting xmlns:xm="http://schemas.microsoft.com/office/excel/2006/main">
          <x14:cfRule type="dataBar" id="{50157086-6540-4B75-8E6A-88493F3E6D9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M60</xm:sqref>
        </x14:conditionalFormatting>
        <x14:conditionalFormatting xmlns:xm="http://schemas.microsoft.com/office/excel/2006/main">
          <x14:cfRule type="dataBar" id="{32E22C94-AD31-4E82-B044-BD2ECADE399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M62:P73 O45:P45 M45 M54:P55 M4:P24 M29:P44 M46:P51</xm:sqref>
        </x14:conditionalFormatting>
        <x14:conditionalFormatting xmlns:xm="http://schemas.microsoft.com/office/excel/2006/main">
          <x14:cfRule type="dataBar" id="{2E29894C-3D5A-42A3-8DD8-FB894432515A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W4:W76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E83F2C-6409-40C0-9C1C-D3583B40AD1F}">
  <dimension ref="L133:L145"/>
  <sheetViews>
    <sheetView topLeftCell="Q163" zoomScale="85" zoomScaleNormal="85" workbookViewId="0">
      <selection activeCell="AD178" sqref="AD178:AG184"/>
    </sheetView>
  </sheetViews>
  <sheetFormatPr defaultRowHeight="15" x14ac:dyDescent="0.25"/>
  <sheetData>
    <row r="133" spans="12:12" x14ac:dyDescent="0.25">
      <c r="L133" s="6"/>
    </row>
    <row r="134" spans="12:12" x14ac:dyDescent="0.25">
      <c r="L134" s="7"/>
    </row>
    <row r="135" spans="12:12" x14ac:dyDescent="0.25">
      <c r="L135" s="7"/>
    </row>
    <row r="136" spans="12:12" x14ac:dyDescent="0.25">
      <c r="L136" s="7"/>
    </row>
    <row r="137" spans="12:12" x14ac:dyDescent="0.25">
      <c r="L137" s="7"/>
    </row>
    <row r="138" spans="12:12" x14ac:dyDescent="0.25">
      <c r="L138" s="7"/>
    </row>
    <row r="139" spans="12:12" x14ac:dyDescent="0.25">
      <c r="L139" s="7"/>
    </row>
    <row r="140" spans="12:12" x14ac:dyDescent="0.25">
      <c r="L140" s="7"/>
    </row>
    <row r="141" spans="12:12" x14ac:dyDescent="0.25">
      <c r="L141" s="7"/>
    </row>
    <row r="142" spans="12:12" x14ac:dyDescent="0.25">
      <c r="L142" s="7"/>
    </row>
    <row r="143" spans="12:12" x14ac:dyDescent="0.25">
      <c r="L143" s="7"/>
    </row>
    <row r="144" spans="12:12" x14ac:dyDescent="0.25">
      <c r="L144" s="7"/>
    </row>
    <row r="145" spans="12:12" x14ac:dyDescent="0.25">
      <c r="L145" s="7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AF9CA8-BA8D-47E6-9AD1-8E5641692B0A}">
  <dimension ref="C14:G35"/>
  <sheetViews>
    <sheetView workbookViewId="0">
      <selection activeCell="D38" sqref="D38"/>
    </sheetView>
  </sheetViews>
  <sheetFormatPr defaultRowHeight="15" x14ac:dyDescent="0.25"/>
  <sheetData>
    <row r="14" spans="3:7" ht="15.75" thickBot="1" x14ac:dyDescent="0.3"/>
    <row r="15" spans="3:7" ht="15.75" thickBot="1" x14ac:dyDescent="0.3">
      <c r="C15" s="13" t="s">
        <v>100</v>
      </c>
      <c r="D15" s="14"/>
      <c r="E15" s="14"/>
      <c r="F15" s="14"/>
      <c r="G15" s="15"/>
    </row>
    <row r="16" spans="3:7" x14ac:dyDescent="0.25">
      <c r="C16" t="s">
        <v>101</v>
      </c>
      <c r="D16" t="s">
        <v>102</v>
      </c>
      <c r="E16" t="s">
        <v>103</v>
      </c>
      <c r="F16" t="s">
        <v>104</v>
      </c>
      <c r="G16" t="s">
        <v>105</v>
      </c>
    </row>
    <row r="17" spans="3:7" x14ac:dyDescent="0.25">
      <c r="C17">
        <v>0</v>
      </c>
      <c r="D17">
        <v>167</v>
      </c>
      <c r="E17">
        <v>1.1100000000000001</v>
      </c>
      <c r="F17" s="5">
        <f>E17*3.75</f>
        <v>4.1625000000000005</v>
      </c>
      <c r="G17" s="5">
        <f>D17/F17</f>
        <v>40.120120120120113</v>
      </c>
    </row>
    <row r="18" spans="3:7" x14ac:dyDescent="0.25">
      <c r="C18">
        <v>1</v>
      </c>
      <c r="D18">
        <v>183</v>
      </c>
      <c r="E18">
        <v>1.4</v>
      </c>
      <c r="F18" s="5">
        <f t="shared" ref="F18:F31" si="0">E18*3.75</f>
        <v>5.25</v>
      </c>
      <c r="G18" s="5">
        <f t="shared" ref="G18:G31" si="1">D18/F18</f>
        <v>34.857142857142854</v>
      </c>
    </row>
    <row r="19" spans="3:7" x14ac:dyDescent="0.25">
      <c r="C19">
        <v>2</v>
      </c>
      <c r="D19">
        <v>200</v>
      </c>
      <c r="E19">
        <v>1.73</v>
      </c>
      <c r="F19" s="5">
        <f t="shared" si="0"/>
        <v>6.4874999999999998</v>
      </c>
      <c r="G19" s="5">
        <f t="shared" si="1"/>
        <v>30.828516377649326</v>
      </c>
    </row>
    <row r="20" spans="3:7" x14ac:dyDescent="0.25">
      <c r="C20">
        <v>3</v>
      </c>
      <c r="D20">
        <v>217</v>
      </c>
      <c r="E20">
        <v>2.14</v>
      </c>
      <c r="F20" s="5">
        <f t="shared" si="0"/>
        <v>8.0250000000000004</v>
      </c>
      <c r="G20" s="5">
        <f t="shared" si="1"/>
        <v>27.0404984423676</v>
      </c>
    </row>
    <row r="21" spans="3:7" x14ac:dyDescent="0.25">
      <c r="C21">
        <v>4</v>
      </c>
      <c r="D21">
        <v>233</v>
      </c>
      <c r="E21">
        <v>2.61</v>
      </c>
      <c r="F21" s="5">
        <f t="shared" si="0"/>
        <v>9.7874999999999996</v>
      </c>
      <c r="G21" s="5">
        <f t="shared" si="1"/>
        <v>23.8058748403576</v>
      </c>
    </row>
    <row r="22" spans="3:7" x14ac:dyDescent="0.25">
      <c r="C22">
        <v>5</v>
      </c>
      <c r="D22">
        <v>249</v>
      </c>
      <c r="E22">
        <v>3.13</v>
      </c>
      <c r="F22" s="5">
        <f t="shared" si="0"/>
        <v>11.737499999999999</v>
      </c>
      <c r="G22" s="5">
        <f t="shared" si="1"/>
        <v>21.214057507987221</v>
      </c>
    </row>
    <row r="23" spans="3:7" x14ac:dyDescent="0.25">
      <c r="C23">
        <v>6</v>
      </c>
      <c r="D23">
        <v>265</v>
      </c>
      <c r="E23">
        <v>3.72</v>
      </c>
      <c r="F23" s="5">
        <f t="shared" si="0"/>
        <v>13.950000000000001</v>
      </c>
      <c r="G23" s="5">
        <f t="shared" si="1"/>
        <v>18.996415770609318</v>
      </c>
    </row>
    <row r="24" spans="3:7" x14ac:dyDescent="0.25">
      <c r="C24">
        <v>7</v>
      </c>
      <c r="D24">
        <v>281</v>
      </c>
      <c r="E24">
        <v>4.3899999999999997</v>
      </c>
      <c r="F24" s="5">
        <f t="shared" si="0"/>
        <v>16.462499999999999</v>
      </c>
      <c r="G24" s="5">
        <f t="shared" si="1"/>
        <v>17.069096431283221</v>
      </c>
    </row>
    <row r="25" spans="3:7" x14ac:dyDescent="0.25">
      <c r="C25">
        <v>8</v>
      </c>
      <c r="D25">
        <v>296</v>
      </c>
      <c r="E25">
        <v>5.13</v>
      </c>
      <c r="F25" s="5">
        <f t="shared" si="0"/>
        <v>19.237500000000001</v>
      </c>
      <c r="G25" s="5">
        <f t="shared" si="1"/>
        <v>15.386614684860298</v>
      </c>
    </row>
    <row r="26" spans="3:7" x14ac:dyDescent="0.25">
      <c r="C26">
        <v>9</v>
      </c>
      <c r="D26">
        <v>311</v>
      </c>
      <c r="E26">
        <v>5.95</v>
      </c>
      <c r="F26" s="5">
        <f t="shared" si="0"/>
        <v>22.3125</v>
      </c>
      <c r="G26" s="5">
        <f t="shared" si="1"/>
        <v>13.938375350140056</v>
      </c>
    </row>
    <row r="27" spans="3:7" x14ac:dyDescent="0.25">
      <c r="C27">
        <v>10</v>
      </c>
      <c r="D27">
        <v>324</v>
      </c>
      <c r="E27">
        <v>6.76</v>
      </c>
      <c r="F27" s="5">
        <f t="shared" si="0"/>
        <v>25.349999999999998</v>
      </c>
      <c r="G27" s="5">
        <f t="shared" si="1"/>
        <v>12.781065088757398</v>
      </c>
    </row>
    <row r="28" spans="3:7" x14ac:dyDescent="0.25">
      <c r="C28">
        <v>11</v>
      </c>
      <c r="D28">
        <v>335</v>
      </c>
      <c r="E28">
        <v>7.8</v>
      </c>
      <c r="F28" s="5">
        <f t="shared" si="0"/>
        <v>29.25</v>
      </c>
      <c r="G28" s="5">
        <f t="shared" si="1"/>
        <v>11.452991452991453</v>
      </c>
    </row>
    <row r="29" spans="3:7" x14ac:dyDescent="0.25">
      <c r="C29">
        <v>12</v>
      </c>
      <c r="D29">
        <v>343</v>
      </c>
      <c r="E29">
        <v>8.65</v>
      </c>
      <c r="F29" s="5">
        <f t="shared" si="0"/>
        <v>32.4375</v>
      </c>
      <c r="G29" s="5">
        <f t="shared" si="1"/>
        <v>10.574181117533719</v>
      </c>
    </row>
    <row r="30" spans="3:7" x14ac:dyDescent="0.25">
      <c r="C30">
        <v>13</v>
      </c>
      <c r="D30">
        <v>349</v>
      </c>
      <c r="E30">
        <v>9.3699999999999992</v>
      </c>
      <c r="F30" s="5">
        <f t="shared" si="0"/>
        <v>35.137499999999996</v>
      </c>
      <c r="G30" s="5">
        <f t="shared" si="1"/>
        <v>9.9324083955887605</v>
      </c>
    </row>
    <row r="31" spans="3:7" x14ac:dyDescent="0.25">
      <c r="C31">
        <v>14</v>
      </c>
      <c r="D31">
        <v>351</v>
      </c>
      <c r="E31">
        <v>10</v>
      </c>
      <c r="F31" s="5">
        <f t="shared" si="0"/>
        <v>37.5</v>
      </c>
      <c r="G31" s="5">
        <f t="shared" si="1"/>
        <v>9.36</v>
      </c>
    </row>
    <row r="33" spans="4:4" x14ac:dyDescent="0.25">
      <c r="D33" t="s">
        <v>106</v>
      </c>
    </row>
    <row r="34" spans="4:4" x14ac:dyDescent="0.25">
      <c r="D34" t="s">
        <v>107</v>
      </c>
    </row>
    <row r="35" spans="4:4" x14ac:dyDescent="0.25">
      <c r="D35" t="s">
        <v>108</v>
      </c>
    </row>
  </sheetData>
  <mergeCells count="1">
    <mergeCell ref="C15:G15"/>
  </mergeCells>
  <conditionalFormatting sqref="D17:D31">
    <cfRule type="dataBar" priority="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{A8E2AA7F-105C-4AE3-96D6-FDFB98727A41}</x14:id>
        </ext>
      </extLst>
    </cfRule>
  </conditionalFormatting>
  <conditionalFormatting sqref="F17:F31">
    <cfRule type="dataBar" priority="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{68C3DBCD-E68C-4B24-A5A1-6126AE3D8F18}</x14:id>
        </ext>
      </extLst>
    </cfRule>
  </conditionalFormatting>
  <conditionalFormatting sqref="G17:G31">
    <cfRule type="dataBar" priority="1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{B558502E-1917-4FA1-8CF1-5D58FB8AAD9D}</x14:id>
        </ext>
      </extLst>
    </cfRule>
  </conditionalFormatting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8E2AA7F-105C-4AE3-96D6-FDFB98727A4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D17:D31</xm:sqref>
        </x14:conditionalFormatting>
        <x14:conditionalFormatting xmlns:xm="http://schemas.microsoft.com/office/excel/2006/main">
          <x14:cfRule type="dataBar" id="{68C3DBCD-E68C-4B24-A5A1-6126AE3D8F18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F17:F31</xm:sqref>
        </x14:conditionalFormatting>
        <x14:conditionalFormatting xmlns:xm="http://schemas.microsoft.com/office/excel/2006/main">
          <x14:cfRule type="dataBar" id="{B558502E-1917-4FA1-8CF1-5D58FB8AAD9D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G17:G31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Downforce</vt:lpstr>
      <vt:lpstr>Screenshots</vt:lpstr>
      <vt:lpstr>Fulcrum14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Nguyen</dc:creator>
  <cp:lastModifiedBy>Peter Nguyen</cp:lastModifiedBy>
  <dcterms:created xsi:type="dcterms:W3CDTF">2024-04-28T02:18:00Z</dcterms:created>
  <dcterms:modified xsi:type="dcterms:W3CDTF">2026-07-29T21:02:36Z</dcterms:modified>
</cp:coreProperties>
</file>